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BCDKT (ct me)" sheetId="1" r:id="rId1"/>
    <sheet name="KQKD(CTme)" sheetId="2" r:id="rId2"/>
    <sheet name="BCLCGT" sheetId="3" r:id="rId3"/>
    <sheet name="TMBC" sheetId="4" r:id="rId4"/>
    <sheet name="BANGTMBCTC" sheetId="5" r:id="rId5"/>
    <sheet name="DTTCNH" sheetId="6" r:id="rId6"/>
    <sheet name="TGTSCD" sheetId="7" r:id="rId7"/>
    <sheet name="DTTCDH" sheetId="8" r:id="rId8"/>
    <sheet name="TGVCSH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<sst xmlns="http://schemas.openxmlformats.org/spreadsheetml/2006/main" count="1406" uniqueCount="808">
  <si>
    <t xml:space="preserve">B¸o c¸o kÕt qu¶ bé phËn cho kú tµi chÝnh kÕt thóc ngµy 31 th¸ng 12 n¨m 2011 </t>
  </si>
  <si>
    <t xml:space="preserve">B¸o c¸o kÕt qu¶ bé phËn cho kú tµi chÝnh kÕt thóc ngµy 31 th¸ng 12 n¨m 2012 </t>
  </si>
  <si>
    <t xml:space="preserve">Tµi s¶n bé phËn vµ nî bé phËn cho kú tµi chÝnh kÕt thóc ngµy 31 th¸ng 12 n¨m 2011 </t>
  </si>
  <si>
    <t xml:space="preserve">Tµi s¶n bé phËn vµ nî bé phËn cho kú tµi chÝnh kÕt thóc ngµy 31 th¸ng 12 n¨m 2012 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</si>
  <si>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10.748.707.914®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</si>
  <si>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3.167.856.912®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</si>
  <si>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</si>
  <si>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</si>
  <si>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MÉu sè B01-DN</t>
  </si>
  <si>
    <t>(Ban hµnh theo Q§sè 15/2006/Q§-BTC ngµy 20/03/2006 cña Bé tr­ëng BTC)</t>
  </si>
  <si>
    <t>B¶ng c©n ®èi kÕ to¸n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</si>
  <si>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</si>
  <si>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</si>
  <si>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</si>
  <si>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</si>
  <si>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</si>
  <si>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</si>
  <si>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</si>
  <si>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</si>
  <si>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</si>
  <si>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</si>
  <si>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</si>
  <si>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</si>
  <si>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</si>
  <si>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</si>
  <si>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</si>
  <si>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</si>
  <si>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</si>
  <si>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</si>
  <si>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</si>
  <si>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</si>
  <si>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</si>
  <si>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</si>
  <si>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</si>
  <si>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</si>
  <si>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</si>
  <si>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</si>
  <si>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</si>
  <si>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</si>
  <si>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</si>
  <si>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</si>
  <si>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</si>
  <si>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</si>
  <si>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</si>
  <si>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</si>
  <si>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</si>
  <si>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</si>
  <si>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</si>
  <si>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</si>
  <si>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</si>
  <si>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</si>
  <si>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</si>
  <si>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</si>
  <si>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</si>
  <si>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</si>
  <si>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</si>
  <si>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</si>
  <si>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</si>
  <si>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</si>
  <si>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</si>
  <si>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</si>
  <si>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</si>
  <si>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</si>
  <si>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</si>
  <si>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V.06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</si>
  <si>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</si>
  <si>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</si>
  <si>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</si>
  <si>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</si>
  <si>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</si>
  <si>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</si>
  <si>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</si>
  <si>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</si>
  <si>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</si>
  <si>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</si>
  <si>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</si>
  <si>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</si>
  <si>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</si>
  <si>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</si>
  <si>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</si>
  <si>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</si>
  <si>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</si>
  <si>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</si>
  <si>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</si>
  <si>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</si>
  <si>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</si>
  <si>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</si>
  <si>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</si>
  <si>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</si>
  <si>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</si>
  <si>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</si>
  <si>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</si>
  <si>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</si>
  <si>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</si>
  <si>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</si>
  <si>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</si>
  <si>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</si>
  <si>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</si>
  <si>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</si>
  <si>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</si>
  <si>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</si>
  <si>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</si>
  <si>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</si>
  <si>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</si>
  <si>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</si>
  <si>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</si>
  <si>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</si>
  <si>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</si>
  <si>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</si>
  <si>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</si>
  <si>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</si>
  <si>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</si>
  <si>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</si>
  <si>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</si>
  <si>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</si>
  <si>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</si>
  <si>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</si>
  <si>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</si>
  <si>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</si>
  <si>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</si>
  <si>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</si>
  <si>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</si>
  <si>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</si>
  <si>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</si>
  <si>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</si>
  <si>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</si>
  <si>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</si>
  <si>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</si>
  <si>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</si>
  <si>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</si>
  <si>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</si>
  <si>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</si>
  <si>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</si>
  <si>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</si>
  <si>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</si>
  <si>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</si>
  <si>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</si>
  <si>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</si>
  <si>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</si>
  <si>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</si>
  <si>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</si>
  <si>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</si>
  <si>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</si>
  <si>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</si>
  <si>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</si>
  <si>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</si>
  <si>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</si>
  <si>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</si>
  <si>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</si>
  <si>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</si>
  <si>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</si>
  <si>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</si>
  <si>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</si>
  <si>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</si>
  <si>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</si>
  <si>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</si>
  <si>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</si>
  <si>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</si>
  <si>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      10. Dù phßng ph¶i tr¶ ng¾n h¹n</t>
  </si>
  <si>
    <t xml:space="preserve">       11. Quü khen th­ëng , phóc lîi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</si>
  <si>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</si>
  <si>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</si>
  <si>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</si>
  <si>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</si>
  <si>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</si>
  <si>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</si>
  <si>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</si>
  <si>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</si>
  <si>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</si>
  <si>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</si>
  <si>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</si>
  <si>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</si>
  <si>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</si>
  <si>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</si>
  <si>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</si>
  <si>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</si>
  <si>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</si>
  <si>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</si>
  <si>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</si>
  <si>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</si>
  <si>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</si>
  <si>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</si>
  <si>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</si>
  <si>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</si>
  <si>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</si>
  <si>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</si>
  <si>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</si>
  <si>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</si>
  <si>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</si>
  <si>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</si>
  <si>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</si>
  <si>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</si>
  <si>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</si>
  <si>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</si>
  <si>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</si>
  <si>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</si>
  <si>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</si>
  <si>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</si>
  <si>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</si>
  <si>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</si>
  <si>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</si>
  <si>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</si>
  <si>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1. Nguån kinh phÝ</t>
  </si>
  <si>
    <t>V.23</t>
  </si>
  <si>
    <t xml:space="preserve">      2. Nguån kinh phÝ h×nh thµnh TSC§</t>
  </si>
  <si>
    <t>III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</si>
  <si>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</si>
  <si>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</si>
  <si>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</si>
  <si>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</si>
  <si>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</si>
  <si>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</si>
  <si>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</si>
  <si>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</si>
  <si>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</si>
  <si>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</si>
  <si>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>N¨m 2012</t>
  </si>
  <si>
    <t>(T¹i ngµy 31/12/2012)</t>
  </si>
  <si>
    <t xml:space="preserve">                        LËp ngµy         th¸ng          n¨m 2013</t>
  </si>
  <si>
    <t>cuèi n¨m</t>
  </si>
  <si>
    <t xml:space="preserve">kÕt qu¶ ho¹t ®éng s¶n xuÊt kinh doanh 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</si>
  <si>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</si>
  <si>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</si>
  <si>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</si>
  <si>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</si>
  <si>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</si>
  <si>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</si>
  <si>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</si>
  <si>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</si>
  <si>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</si>
  <si>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</si>
  <si>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VI.26</t>
  </si>
  <si>
    <t>3. Doanh thu thuÇn vÒ b¸n hµng vµ cung cÊp dÞch vô (10=01-02)</t>
  </si>
  <si>
    <t>10</t>
  </si>
  <si>
    <t>VI.27</t>
  </si>
  <si>
    <t>4. Gi¸ vèn hµng b¸n</t>
  </si>
  <si>
    <t>11</t>
  </si>
  <si>
    <t>VI.28</t>
  </si>
  <si>
    <t>5. Lîi nhuËn gép vÒ b¸n hµng vµ cung cÊp dÞch vô (20=10-11)</t>
  </si>
  <si>
    <t>20</t>
  </si>
  <si>
    <t>6. Doanh thu ho¹t ®éng tµi chÝnh</t>
  </si>
  <si>
    <t>21</t>
  </si>
  <si>
    <t>VI.29</t>
  </si>
  <si>
    <t xml:space="preserve"> 7. ChiphÝ tµi chÝnh</t>
  </si>
  <si>
    <t>22</t>
  </si>
  <si>
    <t>VI.30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</si>
  <si>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</si>
  <si>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</si>
  <si>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</si>
  <si>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</si>
  <si>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</si>
  <si>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</si>
  <si>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</si>
  <si>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</si>
  <si>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</si>
  <si>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</si>
  <si>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</si>
  <si>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</si>
  <si>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</si>
  <si>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</si>
  <si>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</si>
  <si>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</si>
  <si>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15. Tæng lîi nhuËn kÕ to¸n tr­íc thuÕ (50=30+40)</t>
  </si>
  <si>
    <t>50</t>
  </si>
  <si>
    <t>16. Chi phÝ thuÕ TNDN hiÖn hµnh</t>
  </si>
  <si>
    <t>51</t>
  </si>
  <si>
    <t>VI.31</t>
  </si>
  <si>
    <t>17. Chi phÝ thuÕ TNDN ho·n l¹i</t>
  </si>
  <si>
    <t>52</t>
  </si>
  <si>
    <t>VI.32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</si>
  <si>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</si>
  <si>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</si>
  <si>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</si>
  <si>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</si>
  <si>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</si>
  <si>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</si>
  <si>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</si>
  <si>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</si>
  <si>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 KÕ to¸n tr­ëng</t>
  </si>
  <si>
    <t xml:space="preserve">         Tæng gi¸m ®èc</t>
  </si>
  <si>
    <t xml:space="preserve">             §¬n vÞ tÝnh : §ång VN</t>
  </si>
  <si>
    <t>MÉu sè B 02a-DN</t>
  </si>
  <si>
    <t>(Ban hµnh theo Q§ sè 15/2006/Q§-BTC</t>
  </si>
  <si>
    <t>ngµy 20/03/2006 cña Bé tr­ëng BTC)</t>
  </si>
  <si>
    <t>N¨m 2013</t>
  </si>
  <si>
    <t>Quý 4</t>
  </si>
  <si>
    <t xml:space="preserve">                                          LËp, ngµy         th¸ng          n¨m 2013</t>
  </si>
  <si>
    <t>Cty cæ phÇn vËn t¶i vµ dÞch vô Petrolimex HP</t>
  </si>
  <si>
    <t>MÉu sè B03 - DN</t>
  </si>
  <si>
    <t>(Ban hµnh theo Q§ sè15/2006/Q§-BTC</t>
  </si>
  <si>
    <t>b¸o c¸o L­u chuyÓn tiÒn tÖ</t>
  </si>
  <si>
    <t>( Theo ph­¬ng ph¸p gi¸n tiÕp)</t>
  </si>
  <si>
    <t>Luü kÕ tõ ®Çu n¨m ®Õn cuèi quý nµy</t>
  </si>
  <si>
    <t>n¨m nay</t>
  </si>
  <si>
    <t>n¨m tr­íc</t>
  </si>
  <si>
    <t>I. L­u chuyÓn tiÒn tõ ho¹t ®éng s¶n xuÊt kinh doanh</t>
  </si>
  <si>
    <t>1. Lîi nhuËn tr­íc thuÕ</t>
  </si>
  <si>
    <t>2. §iÒu chØnh cho c¸c kho¶n</t>
  </si>
  <si>
    <t>Kho¶n môc</t>
  </si>
  <si>
    <t>Sè d­ cuèi kú</t>
  </si>
  <si>
    <t>Sè d­ ®Çu kú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</si>
  <si>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</si>
  <si>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</si>
  <si>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</si>
  <si>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</si>
  <si>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</si>
  <si>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</si>
  <si>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</si>
  <si>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>Tæng céng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</si>
  <si>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</si>
  <si>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</si>
  <si>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</si>
  <si>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</si>
  <si>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</si>
  <si>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</si>
  <si>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</si>
  <si>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</si>
  <si>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</si>
  <si>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>Hµng tån kho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</si>
  <si>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</si>
  <si>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</si>
  <si>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</si>
  <si>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</si>
  <si>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</si>
  <si>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</si>
  <si>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</si>
  <si>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</si>
  <si>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</si>
  <si>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</si>
  <si>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</si>
  <si>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</si>
  <si>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</si>
  <si>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</si>
  <si>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</si>
  <si>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</si>
  <si>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</si>
  <si>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</si>
  <si>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</si>
  <si>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>Chi phÝ tr¶ tr­íc dµi h¹n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</si>
  <si>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</si>
  <si>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</si>
  <si>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</si>
  <si>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</si>
  <si>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</si>
  <si>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</si>
  <si>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</si>
  <si>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34</t>
  </si>
  <si>
    <t xml:space="preserve">       Ng­êi lËp                                 KÕ to¸n tr­ëng</t>
  </si>
  <si>
    <t>Tæng gi¸m ®èc</t>
  </si>
  <si>
    <t>Ngµy 20/03/2006 cña Bé tr­ëng BTC )</t>
  </si>
  <si>
    <t>M¸ sè</t>
  </si>
  <si>
    <t xml:space="preserve"> - TiÒn l·i vay ®· tr¶</t>
  </si>
  <si>
    <t>+</t>
  </si>
  <si>
    <t>-</t>
  </si>
  <si>
    <t>LËp, ngµy         th¸ng         n¨m 2013</t>
  </si>
  <si>
    <t>MÉu sè B 09a -DN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</si>
  <si>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</si>
  <si>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</si>
  <si>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</si>
  <si>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</si>
  <si>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</si>
  <si>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</si>
  <si>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</si>
  <si>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</si>
  <si>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>II. Kú kÕ to¸n, ®¬n vÞ tiÒn tÖ sö dông trong kÕ to¸n</t>
  </si>
  <si>
    <t xml:space="preserve"> 1 - Niªn ®é kÕ to¸n : B¾t ®Çu 01/01/2012 - KÕt thóc 31/12/2012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</si>
  <si>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</si>
  <si>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</si>
  <si>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</si>
  <si>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 xml:space="preserve">tr­ëng BTC 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</si>
  <si>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</si>
  <si>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</si>
  <si>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</si>
  <si>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</si>
  <si>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</si>
  <si>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</si>
  <si>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</si>
  <si>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</si>
  <si>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</si>
  <si>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</si>
  <si>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</si>
  <si>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</si>
  <si>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</si>
  <si>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</si>
  <si>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</si>
  <si>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</si>
  <si>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</si>
  <si>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</si>
  <si>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 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</si>
  <si>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</si>
  <si>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</si>
  <si>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</si>
  <si>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31/12 trõ gi¸ </t>
  </si>
  <si>
    <t xml:space="preserve">       mua b×nh qu©n trong kú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</si>
  <si>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</si>
  <si>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</si>
  <si>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</si>
  <si>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</si>
  <si>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</si>
  <si>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</si>
  <si>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</si>
  <si>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</si>
  <si>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</si>
  <si>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</si>
  <si>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</si>
  <si>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</si>
  <si>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</si>
  <si>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</si>
  <si>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</si>
  <si>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</si>
  <si>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</si>
  <si>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</si>
  <si>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</si>
  <si>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</si>
  <si>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</si>
  <si>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</si>
  <si>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</si>
  <si>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</si>
  <si>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</si>
  <si>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</si>
  <si>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</si>
  <si>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</si>
  <si>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</si>
  <si>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</si>
  <si>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</si>
  <si>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bc® kÕ to¸n  </t>
  </si>
  <si>
    <t>STT</t>
  </si>
  <si>
    <t>®Çu n¨m</t>
  </si>
  <si>
    <t>TiÒn vµ c¸c kho¶n t­¬ng ®­¬ng tiÒn</t>
  </si>
  <si>
    <t xml:space="preserve"> TiÒn mÆt </t>
  </si>
  <si>
    <t>TiÒn göi ng©n hµng</t>
  </si>
  <si>
    <t xml:space="preserve"> TiÒn ®ang chuyÓn</t>
  </si>
  <si>
    <t>Céng</t>
  </si>
  <si>
    <t>C¸c kho¶n®Çu t­ tµi chÝnh ng¾n h¹n (Phô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</si>
  <si>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</si>
  <si>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</si>
  <si>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</si>
  <si>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</si>
  <si>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</si>
  <si>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</si>
  <si>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</si>
  <si>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</si>
  <si>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</si>
  <si>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</si>
  <si>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</si>
  <si>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</si>
  <si>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</si>
  <si>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</si>
  <si>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</si>
  <si>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</si>
  <si>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</si>
  <si>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</si>
  <si>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</si>
  <si>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</si>
  <si>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ThuÕ TNCN cßn ph¶i thu ng­êi lao ®éng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</si>
  <si>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</si>
  <si>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</si>
  <si>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</si>
  <si>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</si>
  <si>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</si>
  <si>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</si>
  <si>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</si>
  <si>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</si>
  <si>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hËn uû th¸c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</si>
  <si>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</si>
  <si>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</si>
  <si>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</si>
  <si>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</si>
  <si>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</si>
  <si>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</si>
  <si>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</si>
  <si>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</si>
  <si>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</si>
  <si>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</si>
  <si>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 ( Phô biÓu chi tiÕt kÌm theo)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</si>
  <si>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</si>
  <si>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</si>
  <si>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</si>
  <si>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</si>
  <si>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</si>
  <si>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</si>
  <si>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</si>
  <si>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</si>
  <si>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</si>
  <si>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</si>
  <si>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</si>
  <si>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</si>
  <si>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</si>
  <si>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</si>
  <si>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</si>
  <si>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</si>
  <si>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</si>
  <si>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</si>
  <si>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</si>
  <si>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</si>
  <si>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l·i vay ph¶i tr¶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</si>
  <si>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</si>
  <si>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</si>
  <si>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</si>
  <si>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</si>
  <si>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</si>
  <si>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thÊt nghiÖp</t>
  </si>
  <si>
    <t>B¶o hiÓm y tÕ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</si>
  <si>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</si>
  <si>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</si>
  <si>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</si>
  <si>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</si>
  <si>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</si>
  <si>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</si>
  <si>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</si>
  <si>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</si>
  <si>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</si>
  <si>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</si>
  <si>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</si>
  <si>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</si>
  <si>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</si>
  <si>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</si>
  <si>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</si>
  <si>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</si>
  <si>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</si>
  <si>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</si>
  <si>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</si>
  <si>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</si>
  <si>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Tµi s¶n thuÕ thu nhËp ho·n l¹i liªn quan ®Õn kho¶n lç tÝnh thuÕ ch­a sö dông</t>
  </si>
  <si>
    <t>Tµi s¶n thuÕ thu nhËp ho·n l¹i liªn quan ®Õn kho¶n ­u ®·i tÝnh thuÕ ch­a sö dông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</si>
  <si>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</si>
  <si>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</si>
  <si>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</si>
  <si>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</si>
  <si>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</si>
  <si>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>Kho¶n hoµn nhËp thuÕ thu nhËp ho·n l¹i ph¶i tr¶ ®· ghi nhËn  tõ c¸c n¨m trø¬c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</si>
  <si>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</si>
  <si>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</si>
  <si>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</si>
  <si>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</si>
  <si>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</si>
  <si>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</si>
  <si>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</si>
  <si>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</si>
  <si>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</si>
  <si>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tøc,chia lîi nhuËn</t>
  </si>
  <si>
    <t>Vèn ®Çu t­ cña chñ së h÷u</t>
  </si>
  <si>
    <t>Vèn gãp ®Çu n¨m</t>
  </si>
  <si>
    <t>Cæ tøc, lîi nhuËn ®· chia</t>
  </si>
  <si>
    <t>Cæ tøc, t¹m øng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</si>
  <si>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</si>
  <si>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</si>
  <si>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</si>
  <si>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</si>
  <si>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</si>
  <si>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</si>
  <si>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</si>
  <si>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</si>
  <si>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</si>
  <si>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</si>
  <si>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</si>
  <si>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</si>
  <si>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</si>
  <si>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</si>
  <si>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</si>
  <si>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</si>
  <si>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</si>
  <si>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</si>
  <si>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</si>
  <si>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</si>
  <si>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</si>
  <si>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</si>
  <si>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</si>
  <si>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</si>
  <si>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</si>
  <si>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</si>
  <si>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</si>
  <si>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</si>
  <si>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</si>
  <si>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</si>
  <si>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</si>
  <si>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</si>
  <si>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</si>
  <si>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</si>
  <si>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thêi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</si>
  <si>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</si>
  <si>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</si>
  <si>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</si>
  <si>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</si>
  <si>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</si>
  <si>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</si>
  <si>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</si>
  <si>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</si>
  <si>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</si>
  <si>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</si>
  <si>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</si>
  <si>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</si>
  <si>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</si>
  <si>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</si>
  <si>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</si>
  <si>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</si>
  <si>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</si>
  <si>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</si>
  <si>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</si>
  <si>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</si>
  <si>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</si>
  <si>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</si>
  <si>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</si>
  <si>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</si>
  <si>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</si>
  <si>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</si>
  <si>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</si>
  <si>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</si>
  <si>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</si>
  <si>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</si>
  <si>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</si>
  <si>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</si>
  <si>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</si>
  <si>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tr¸i phiÕu, kú phiÕu, tÝn phiÕu,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</si>
  <si>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</si>
  <si>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</si>
  <si>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</si>
  <si>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</si>
  <si>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</si>
  <si>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</si>
  <si>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</si>
  <si>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</si>
  <si>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</si>
  <si>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</si>
  <si>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</si>
  <si>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</si>
  <si>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</si>
  <si>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</si>
  <si>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</si>
  <si>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</si>
  <si>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</si>
  <si>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</si>
  <si>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</si>
  <si>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</si>
  <si>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</si>
  <si>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</si>
  <si>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</si>
  <si>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</si>
  <si>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</si>
  <si>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</si>
  <si>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</si>
  <si>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</si>
  <si>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</si>
  <si>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</si>
  <si>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</si>
  <si>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</si>
  <si>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</si>
  <si>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</si>
  <si>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</si>
  <si>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</si>
  <si>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</si>
  <si>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</si>
  <si>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</si>
  <si>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</si>
  <si>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</si>
  <si>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</si>
  <si>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</si>
  <si>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</si>
  <si>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</si>
  <si>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</si>
  <si>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</si>
  <si>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</si>
  <si>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</si>
  <si>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</si>
  <si>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</si>
  <si>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</si>
  <si>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</si>
  <si>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</si>
  <si>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</si>
  <si>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</si>
  <si>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</si>
  <si>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</si>
  <si>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</si>
  <si>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</si>
  <si>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</si>
  <si>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CP C¶ng CÊm H¶i phßng</t>
  </si>
  <si>
    <t>NhËn cæ tøc</t>
  </si>
  <si>
    <t xml:space="preserve">  + C«ng ty TNHH ®ãng tµu PTSHP</t>
  </si>
  <si>
    <t>B¸n hµng ho¸ dÞch vô</t>
  </si>
  <si>
    <t>B¸n TSC§</t>
  </si>
  <si>
    <t>Mua hµng ho¸ dÞch vô</t>
  </si>
  <si>
    <t>Mua TSC§</t>
  </si>
  <si>
    <t xml:space="preserve">  + Tæng C«ng ty x¨ng dÇu ViÖt Nam</t>
  </si>
  <si>
    <t>Tr¶ cæ tøc</t>
  </si>
  <si>
    <t xml:space="preserve"> - Sè d­ víi c¸c bªn liªn quan</t>
  </si>
  <si>
    <t>01/01/2012</t>
  </si>
  <si>
    <t xml:space="preserve"> C¸c kho¶n ph¶i thu:</t>
  </si>
  <si>
    <t xml:space="preserve"> C¸c kho¶n ph¶i tr¶:</t>
  </si>
  <si>
    <t xml:space="preserve"> §Çu t­ vµo C«ng ty liªn doanh</t>
  </si>
  <si>
    <t xml:space="preserve">  + Tr­êng trung cÊp nghÒ GTVT HP, CT CP c«ng tr×nh giao th«ng HP</t>
  </si>
  <si>
    <t xml:space="preserve"> §Çu t­ vµo C«ng ty liªn kÕt</t>
  </si>
  <si>
    <t xml:space="preserve">  + C«ng ty cæ phÇn C¶ng Cöa CÊm H¶i phßng</t>
  </si>
  <si>
    <t xml:space="preserve"> §Çu t­ vµo C«ng ty con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</si>
  <si>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</si>
  <si>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</si>
  <si>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</si>
  <si>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</si>
  <si>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</si>
  <si>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</si>
  <si>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</si>
  <si>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Vèn gãp t¨ng trong n¨m</t>
  </si>
  <si>
    <t>Vèn gãp gi¶m trong n¨m</t>
  </si>
  <si>
    <t>Vèn gãp cuèi n¨m</t>
  </si>
  <si>
    <t>n¨m TR­íc</t>
  </si>
  <si>
    <t>31/12/2012</t>
  </si>
  <si>
    <t xml:space="preserve">                                                                                    LËp ngµy           th¸ng          n¨m 2013</t>
  </si>
  <si>
    <t xml:space="preserve"> C¸c kho¶n ®Çu t­ tµi chÝnh ng¾n h¹n</t>
  </si>
  <si>
    <t>kho¶n môc</t>
  </si>
  <si>
    <t>Sè l­îng(CP)</t>
  </si>
  <si>
    <t>Gi¸ trÞ</t>
  </si>
  <si>
    <t>Cæ phiÕu ®Çu t­ ng¾n h¹n</t>
  </si>
  <si>
    <t xml:space="preserve"> - C«ng ty CP vËn t¶i x¨ng dÇu VITACO</t>
  </si>
  <si>
    <t xml:space="preserve"> - C«ng ty cæ phÇn bao b× PP</t>
  </si>
  <si>
    <t xml:space="preserve"> - C«ng ty CP ®Çu t­ tµi chÝnh quèc tÕ vµ ph¸t triÓn doanh nghiÖp IDJ</t>
  </si>
  <si>
    <t xml:space="preserve"> - C«ng ty CP Hãa dÇu Petrolimex </t>
  </si>
  <si>
    <t xml:space="preserve"> - C«ng ty CP vËn t¶i x¨ng dÇu ®­êng thuû Petrolimex</t>
  </si>
  <si>
    <t>Tr¸i phiÕu ®Çu t­ ng¾n h¹n</t>
  </si>
  <si>
    <t>§Çu t­ ng¾n h¹n kh¸c</t>
  </si>
  <si>
    <t>Dù phßng gi¶m gi¸ ®Çu t­ ng¾n h¹n</t>
  </si>
  <si>
    <t>Lý do thay ®æi tõng kho¶n ®Çu t­/</t>
  </si>
  <si>
    <t>lo¹i cæ phiÕu , tr¸i phiÕu:</t>
  </si>
  <si>
    <t>+ VÒ Sè l­îng</t>
  </si>
  <si>
    <t>+VÒ gi¸ trÞ</t>
  </si>
  <si>
    <t>Cuèi n¨m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</si>
  <si>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</si>
  <si>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</si>
  <si>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</si>
  <si>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</si>
  <si>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</si>
  <si>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</si>
  <si>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Nguyªn gi¸ TSC§ h÷u h×nh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</si>
  <si>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</si>
  <si>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</si>
  <si>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</si>
  <si>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</si>
  <si>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</si>
  <si>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</si>
  <si>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Gi¸ trÞ hao mßn luü kÕ</t>
  </si>
  <si>
    <t xml:space="preserve"> - KhÊu hao trong n¨m</t>
  </si>
  <si>
    <t xml:space="preserve"> Gi¸ trÞ cßn l¹i cña TSC§ h÷u h×nh</t>
  </si>
  <si>
    <t xml:space="preserve"> - T¹i ngµy cuèi kú</t>
  </si>
  <si>
    <t xml:space="preserve"> - Nguyªn gi¸ TSC§ cuèi kú chê thanh lý : </t>
  </si>
  <si>
    <t xml:space="preserve"> - C¸c thay ®æi kh¸c vÒ TSC§ h÷u h×nh:</t>
  </si>
  <si>
    <t>Sè ®Çu kú</t>
  </si>
  <si>
    <t xml:space="preserve"> - T¹i ngµy ®Çu kú</t>
  </si>
  <si>
    <t xml:space="preserve">Sè d­ ®Çu n¨m </t>
  </si>
  <si>
    <t xml:space="preserve"> - Mua trong kú</t>
  </si>
  <si>
    <t xml:space="preserve"> - KhÊu hao trong kú</t>
  </si>
  <si>
    <t xml:space="preserve"> - Sè d­ ®Çu n¨m</t>
  </si>
  <si>
    <t>QuÝ 4 n¨m 2012</t>
  </si>
  <si>
    <t xml:space="preserve"> - Gi¶m kh¸c(®iÒu chØnh gi¶m)</t>
  </si>
  <si>
    <t xml:space="preserve"> - c¸c cam kÕt vÒ viÖc mua, b¸n TSC§ h÷u h×nh cã gi¸ trÞ lín trong t­¬ng lai: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</si>
  <si>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</si>
  <si>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</si>
  <si>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</si>
  <si>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</si>
  <si>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</si>
  <si>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</si>
  <si>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</si>
  <si>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</si>
  <si>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</si>
  <si>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</si>
  <si>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</si>
  <si>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</si>
  <si>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</si>
  <si>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</si>
  <si>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</si>
  <si>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</si>
  <si>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</si>
  <si>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</si>
  <si>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</si>
  <si>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</si>
  <si>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L·i trong n¨m tr­íc</t>
  </si>
  <si>
    <t xml:space="preserve"> - Gi¶m trong n¨m tr­íc</t>
  </si>
  <si>
    <t xml:space="preserve"> - Lç trong n¨m trø¬c</t>
  </si>
  <si>
    <t>Sè d­ cuèi n¨m tr­íc (Sè d­ ®Çu kú)</t>
  </si>
  <si>
    <t xml:space="preserve"> - T¨ng  trong kú</t>
  </si>
  <si>
    <t xml:space="preserve"> - L·i trong kú</t>
  </si>
  <si>
    <t xml:space="preserve"> - Lç trong kú</t>
  </si>
  <si>
    <t xml:space="preserve"> - Gi¶m  trong kú(PP LN n¨m tr­íc)</t>
  </si>
  <si>
    <t xml:space="preserve">    §¬n vÞ tÝnh : ®ång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</si>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</sst>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s&quot;\ #,##0_);\(&quot;Bs&quot;\ #,##0\)"/>
    <numFmt numFmtId="181" formatCode="&quot;Bs&quot;\ #,##0_);[Red]\(&quot;Bs&quot;\ #,##0\)"/>
    <numFmt numFmtId="182" formatCode="&quot;Bs&quot;\ #,##0.00_);\(&quot;Bs&quot;\ #,##0.00\)"/>
    <numFmt numFmtId="183" formatCode="&quot;Bs&quot;\ #,##0.00_);[Red]\(&quot;Bs&quot;\ #,##0.00\)"/>
    <numFmt numFmtId="184" formatCode="_(&quot;Bs&quot;\ * #,##0_);_(&quot;Bs&quot;\ * \(#,##0\);_(&quot;Bs&quot;\ * &quot;-&quot;_);_(@_)"/>
    <numFmt numFmtId="185" formatCode="_(&quot;Bs&quot;\ * #,##0.00_);_(&quot;Bs&quot;\ * \(#,##0.00\);_(&quot;Bs&quot;\ 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Rp&quot;#,##0_);\(&quot;Rp&quot;#,##0\)"/>
    <numFmt numFmtId="195" formatCode="&quot;Rp&quot;#,##0_);[Red]\(&quot;Rp&quot;#,##0\)"/>
    <numFmt numFmtId="196" formatCode="&quot;Rp&quot;#,##0.00_);\(&quot;Rp&quot;#,##0.00\)"/>
    <numFmt numFmtId="197" formatCode="&quot;Rp&quot;#,##0.00_);[Red]\(&quot;Rp&quot;#,##0.00\)"/>
    <numFmt numFmtId="198" formatCode="_(&quot;Rp&quot;* #,##0_);_(&quot;Rp&quot;* \(#,##0\);_(&quot;Rp&quot;* &quot;-&quot;_);_(@_)"/>
    <numFmt numFmtId="199" formatCode="_(&quot;Rp&quot;* #,##0.00_);_(&quot;Rp&quot;* \(#,##0.00\);_(&quot;Rp&quot;* &quot;-&quot;??_);_(@_)"/>
    <numFmt numFmtId="200" formatCode="&quot;€&quot;\ #,##0_);\(&quot;€&quot;\ #,##0\)"/>
    <numFmt numFmtId="201" formatCode="&quot;€&quot;\ #,##0_);[Red]\(&quot;€&quot;\ #,##0\)"/>
    <numFmt numFmtId="202" formatCode="&quot;€&quot;\ #,##0.00_);\(&quot;€&quot;\ #,##0.00\)"/>
    <numFmt numFmtId="203" formatCode="&quot;€&quot;\ #,##0.00_);[Red]\(&quot;€&quot;\ #,##0.00\)"/>
    <numFmt numFmtId="204" formatCode="_(&quot;€&quot;\ * #,##0_);_(&quot;€&quot;\ * \(#,##0\);_(&quot;€&quot;\ * &quot;-&quot;_);_(@_)"/>
    <numFmt numFmtId="205" formatCode="_(&quot;€&quot;\ * #,##0.00_);_(&quot;€&quot;\ * \(#,##0.00\);_(&quot;€&quot;\ * &quot;-&quot;??_);_(@_)"/>
    <numFmt numFmtId="206" formatCode="#,##0;[Red]#,##0"/>
    <numFmt numFmtId="207" formatCode="0.000"/>
    <numFmt numFmtId="208" formatCode="0.000%"/>
    <numFmt numFmtId="209" formatCode="0.0%"/>
    <numFmt numFmtId="210" formatCode="_(* #,##0_);_(* \(#,##0\);_(* &quot;-&quot;??_);_(@_)"/>
    <numFmt numFmtId="211" formatCode="#,##0_ ;\-#,##0\ "/>
    <numFmt numFmtId="212" formatCode="_ * #,##0.00_ ;_ * \-#,##0.00_ ;_ * &quot;-&quot;??_ ;_ @_ "/>
    <numFmt numFmtId="213" formatCode="_ * #,##0_ ;_ * \-#,##0_ ;_ * &quot;-&quot;??_ ;_ @_ "/>
    <numFmt numFmtId="214" formatCode="_._.* \(#,##0\)_%;_._.* #,##0_)_%;_._.* 0_)_%;_._.@_)_%"/>
    <numFmt numFmtId="215" formatCode="_-* #,##0\ _€_-;\-* #,##0\ _€_-;_-* &quot;-&quot;??\ _€_-;_-@_-"/>
    <numFmt numFmtId="216" formatCode="_(* #,##0_);[Red]_(* \(#,##0\);_(* &quot; &quot;??_);_(@_)"/>
    <numFmt numFmtId="217" formatCode="#,##0.0"/>
    <numFmt numFmtId="218" formatCode="_-* #,##0.0\ _€_-;\-* #,##0.0\ _€_-;_-* &quot;-&quot;??\ _€_-;_-@_-"/>
    <numFmt numFmtId="219" formatCode="#,##0_);\(#,##0\);&quot;-&quot;??_)"/>
  </numFmts>
  <fonts count="64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i/>
      <sz val="10"/>
      <name val="vnskua"/>
      <family val="2"/>
    </font>
    <font>
      <sz val="16"/>
      <name val=".VnTimeH"/>
      <family val="2"/>
    </font>
    <font>
      <i/>
      <sz val="12"/>
      <name val=".VnTime"/>
      <family val="2"/>
    </font>
    <font>
      <b/>
      <i/>
      <sz val="12"/>
      <name val=".VnTime"/>
      <family val="2"/>
    </font>
    <font>
      <b/>
      <sz val="9"/>
      <name val=".VnTimeH"/>
      <family val="2"/>
    </font>
    <font>
      <sz val="9"/>
      <name val=".VnTime"/>
      <family val="0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10"/>
      <color indexed="8"/>
      <name val=".VnTime"/>
      <family val="2"/>
    </font>
    <font>
      <b/>
      <sz val="9"/>
      <name val=".VnTime"/>
      <family val="0"/>
    </font>
    <font>
      <sz val="10"/>
      <name val="vnskua"/>
      <family val="2"/>
    </font>
    <font>
      <sz val="9"/>
      <name val="vnskua"/>
      <family val="2"/>
    </font>
    <font>
      <i/>
      <sz val="10"/>
      <name val=".VnTime"/>
      <family val="2"/>
    </font>
    <font>
      <b/>
      <i/>
      <sz val="9"/>
      <name val=".VnTimeH"/>
      <family val="2"/>
    </font>
    <font>
      <b/>
      <sz val="14"/>
      <name val=".VnTimeH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b/>
      <sz val="16"/>
      <name val=".VnTimeH"/>
      <family val="2"/>
    </font>
    <font>
      <sz val="9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4"/>
      <name val=".VnTime"/>
      <family val="2"/>
    </font>
    <font>
      <sz val="11"/>
      <name val=".VnTimeH"/>
      <family val="2"/>
    </font>
    <font>
      <sz val="9"/>
      <name val=".VnVogue"/>
      <family val="2"/>
    </font>
    <font>
      <i/>
      <sz val="11"/>
      <name val=".VnTime"/>
      <family val="2"/>
    </font>
    <font>
      <b/>
      <sz val="9"/>
      <name val=".VnSouthernH"/>
      <family val="2"/>
    </font>
    <font>
      <b/>
      <sz val="12"/>
      <name val=".VnTim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4" fontId="6" fillId="0" borderId="0" applyFill="0" applyBorder="0" applyProtection="0">
      <alignment/>
    </xf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6" fontId="27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4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3" fontId="34" fillId="0" borderId="10" xfId="60" applyNumberFormat="1" applyFont="1" applyBorder="1">
      <alignment/>
      <protection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34" fillId="0" borderId="11" xfId="60" applyNumberFormat="1" applyFont="1" applyBorder="1">
      <alignment/>
      <protection/>
    </xf>
    <xf numFmtId="4" fontId="36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36" fillId="0" borderId="11" xfId="60" applyNumberFormat="1" applyFont="1" applyBorder="1">
      <alignment/>
      <protection/>
    </xf>
    <xf numFmtId="3" fontId="37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4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34" fillId="0" borderId="11" xfId="0" applyNumberFormat="1" applyFont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4" fillId="0" borderId="11" xfId="60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4" fontId="34" fillId="0" borderId="12" xfId="0" applyNumberFormat="1" applyFont="1" applyBorder="1" applyAlignment="1">
      <alignment/>
    </xf>
    <xf numFmtId="3" fontId="35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4" fontId="34" fillId="0" borderId="13" xfId="0" applyNumberFormat="1" applyFont="1" applyBorder="1" applyAlignment="1">
      <alignment horizontal="center"/>
    </xf>
    <xf numFmtId="4" fontId="33" fillId="0" borderId="13" xfId="0" applyNumberFormat="1" applyFont="1" applyBorder="1" applyAlignment="1">
      <alignment/>
    </xf>
    <xf numFmtId="3" fontId="33" fillId="0" borderId="13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33" fillId="0" borderId="14" xfId="0" applyNumberFormat="1" applyFont="1" applyBorder="1" applyAlignment="1">
      <alignment/>
    </xf>
    <xf numFmtId="3" fontId="36" fillId="0" borderId="14" xfId="60" applyNumberFormat="1" applyFont="1" applyBorder="1">
      <alignment/>
      <protection/>
    </xf>
    <xf numFmtId="4" fontId="33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4" fontId="33" fillId="0" borderId="15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36" fillId="0" borderId="15" xfId="60" applyNumberFormat="1" applyFont="1" applyBorder="1">
      <alignment/>
      <protection/>
    </xf>
    <xf numFmtId="4" fontId="38" fillId="0" borderId="13" xfId="0" applyNumberFormat="1" applyFont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206" fontId="36" fillId="0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37" fillId="0" borderId="16" xfId="0" applyNumberFormat="1" applyFont="1" applyBorder="1" applyAlignment="1">
      <alignment/>
    </xf>
    <xf numFmtId="216" fontId="37" fillId="0" borderId="16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4" fontId="34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3" fontId="34" fillId="0" borderId="10" xfId="43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3" fontId="34" fillId="0" borderId="11" xfId="43" applyNumberFormat="1" applyFont="1" applyBorder="1" applyAlignment="1">
      <alignment/>
    </xf>
    <xf numFmtId="3" fontId="0" fillId="0" borderId="0" xfId="0" applyNumberFormat="1" applyAlignment="1">
      <alignment/>
    </xf>
    <xf numFmtId="4" fontId="36" fillId="0" borderId="11" xfId="0" applyNumberFormat="1" applyFont="1" applyBorder="1" applyAlignment="1">
      <alignment/>
    </xf>
    <xf numFmtId="3" fontId="41" fillId="0" borderId="11" xfId="43" applyNumberFormat="1" applyFont="1" applyBorder="1" applyAlignment="1">
      <alignment/>
    </xf>
    <xf numFmtId="4" fontId="36" fillId="0" borderId="11" xfId="0" applyNumberFormat="1" applyFont="1" applyBorder="1" applyAlignment="1" quotePrefix="1">
      <alignment horizontal="center"/>
    </xf>
    <xf numFmtId="0" fontId="27" fillId="0" borderId="11" xfId="0" applyFont="1" applyBorder="1" applyAlignment="1">
      <alignment horizontal="center"/>
    </xf>
    <xf numFmtId="4" fontId="34" fillId="0" borderId="15" xfId="0" applyNumberFormat="1" applyFont="1" applyBorder="1" applyAlignment="1">
      <alignment/>
    </xf>
    <xf numFmtId="4" fontId="36" fillId="0" borderId="15" xfId="0" applyNumberFormat="1" applyFont="1" applyBorder="1" applyAlignment="1" quotePrefix="1">
      <alignment horizontal="center"/>
    </xf>
    <xf numFmtId="0" fontId="27" fillId="0" borderId="15" xfId="0" applyFont="1" applyBorder="1" applyAlignment="1">
      <alignment horizontal="center"/>
    </xf>
    <xf numFmtId="4" fontId="34" fillId="0" borderId="17" xfId="0" applyNumberFormat="1" applyFont="1" applyBorder="1" applyAlignment="1">
      <alignment/>
    </xf>
    <xf numFmtId="4" fontId="36" fillId="0" borderId="17" xfId="0" applyNumberFormat="1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3" fontId="34" fillId="0" borderId="17" xfId="43" applyNumberFormat="1" applyFont="1" applyBorder="1" applyAlignment="1">
      <alignment/>
    </xf>
    <xf numFmtId="0" fontId="26" fillId="0" borderId="0" xfId="0" applyFont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191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4" fontId="50" fillId="0" borderId="13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191" fontId="50" fillId="0" borderId="18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4" fontId="35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4" fontId="53" fillId="0" borderId="11" xfId="0" applyNumberFormat="1" applyFont="1" applyBorder="1" applyAlignment="1">
      <alignment/>
    </xf>
    <xf numFmtId="191" fontId="34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 horizontal="right"/>
    </xf>
    <xf numFmtId="191" fontId="36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191" fontId="36" fillId="0" borderId="11" xfId="0" applyNumberFormat="1" applyFont="1" applyBorder="1" applyAlignment="1" quotePrefix="1">
      <alignment horizontal="center"/>
    </xf>
    <xf numFmtId="3" fontId="34" fillId="0" borderId="17" xfId="0" applyNumberFormat="1" applyFont="1" applyBorder="1" applyAlignment="1">
      <alignment/>
    </xf>
    <xf numFmtId="191" fontId="35" fillId="0" borderId="11" xfId="0" applyNumberFormat="1" applyFont="1" applyBorder="1" applyAlignment="1" quotePrefix="1">
      <alignment horizontal="center"/>
    </xf>
    <xf numFmtId="4" fontId="35" fillId="0" borderId="11" xfId="0" applyNumberFormat="1" applyFont="1" applyBorder="1" applyAlignment="1">
      <alignment/>
    </xf>
    <xf numFmtId="3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/>
    </xf>
    <xf numFmtId="191" fontId="35" fillId="0" borderId="11" xfId="0" applyNumberFormat="1" applyFont="1" applyBorder="1" applyAlignment="1">
      <alignment horizontal="center"/>
    </xf>
    <xf numFmtId="191" fontId="0" fillId="0" borderId="11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/>
    </xf>
    <xf numFmtId="191" fontId="0" fillId="0" borderId="0" xfId="0" applyNumberFormat="1" applyAlignment="1">
      <alignment horizontal="center"/>
    </xf>
    <xf numFmtId="4" fontId="35" fillId="0" borderId="17" xfId="0" applyNumberFormat="1" applyFont="1" applyBorder="1" applyAlignment="1">
      <alignment/>
    </xf>
    <xf numFmtId="191" fontId="35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 quotePrefix="1">
      <alignment horizontal="center"/>
    </xf>
    <xf numFmtId="191" fontId="31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36" fillId="0" borderId="11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3" fontId="33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58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3" xfId="0" applyFont="1" applyBorder="1" applyAlignment="1">
      <alignment horizontal="right"/>
    </xf>
    <xf numFmtId="3" fontId="59" fillId="0" borderId="13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4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/>
    </xf>
    <xf numFmtId="3" fontId="34" fillId="0" borderId="14" xfId="0" applyNumberFormat="1" applyFont="1" applyBorder="1" applyAlignment="1">
      <alignment/>
    </xf>
    <xf numFmtId="0" fontId="5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193" fontId="18" fillId="0" borderId="11" xfId="43" applyFont="1" applyBorder="1" applyAlignment="1">
      <alignment/>
    </xf>
    <xf numFmtId="0" fontId="58" fillId="0" borderId="17" xfId="0" applyFont="1" applyBorder="1" applyAlignment="1">
      <alignment horizontal="right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/>
    </xf>
    <xf numFmtId="3" fontId="32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11" xfId="0" applyFont="1" applyFill="1" applyBorder="1" applyAlignment="1">
      <alignment/>
    </xf>
    <xf numFmtId="0" fontId="58" fillId="0" borderId="15" xfId="0" applyFont="1" applyBorder="1" applyAlignment="1">
      <alignment horizontal="right"/>
    </xf>
    <xf numFmtId="0" fontId="18" fillId="0" borderId="15" xfId="0" applyFont="1" applyFill="1" applyBorder="1" applyAlignment="1">
      <alignment/>
    </xf>
    <xf numFmtId="3" fontId="36" fillId="0" borderId="15" xfId="0" applyNumberFormat="1" applyFont="1" applyBorder="1" applyAlignment="1">
      <alignment/>
    </xf>
    <xf numFmtId="0" fontId="27" fillId="0" borderId="17" xfId="0" applyFont="1" applyFill="1" applyBorder="1" applyAlignment="1">
      <alignment horizontal="center"/>
    </xf>
    <xf numFmtId="0" fontId="18" fillId="0" borderId="11" xfId="0" applyFont="1" applyFill="1" applyBorder="1" applyAlignment="1" quotePrefix="1">
      <alignment/>
    </xf>
    <xf numFmtId="0" fontId="27" fillId="0" borderId="19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/>
    </xf>
    <xf numFmtId="3" fontId="34" fillId="0" borderId="13" xfId="0" applyNumberFormat="1" applyFont="1" applyBorder="1" applyAlignment="1">
      <alignment/>
    </xf>
    <xf numFmtId="0" fontId="58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58" fillId="0" borderId="11" xfId="0" applyFont="1" applyBorder="1" applyAlignment="1" quotePrefix="1">
      <alignment horizontal="right"/>
    </xf>
    <xf numFmtId="0" fontId="0" fillId="0" borderId="15" xfId="0" applyBorder="1" applyAlignment="1">
      <alignment/>
    </xf>
    <xf numFmtId="0" fontId="27" fillId="0" borderId="10" xfId="0" applyFont="1" applyBorder="1" applyAlignment="1">
      <alignment horizontal="left"/>
    </xf>
    <xf numFmtId="0" fontId="0" fillId="0" borderId="11" xfId="0" applyBorder="1" applyAlignment="1" quotePrefix="1">
      <alignment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0" fillId="0" borderId="17" xfId="0" applyBorder="1" applyAlignment="1">
      <alignment/>
    </xf>
    <xf numFmtId="3" fontId="36" fillId="0" borderId="17" xfId="0" applyNumberFormat="1" applyFont="1" applyBorder="1" applyAlignment="1">
      <alignment/>
    </xf>
    <xf numFmtId="0" fontId="18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7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/>
    </xf>
    <xf numFmtId="3" fontId="3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35" fillId="0" borderId="11" xfId="0" applyFont="1" applyBorder="1" applyAlignment="1">
      <alignment wrapText="1"/>
    </xf>
    <xf numFmtId="9" fontId="36" fillId="0" borderId="11" xfId="63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5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34" fillId="0" borderId="0" xfId="0" applyNumberFormat="1" applyFont="1" applyBorder="1" applyAlignment="1">
      <alignment/>
    </xf>
    <xf numFmtId="0" fontId="27" fillId="0" borderId="20" xfId="0" applyFont="1" applyBorder="1" applyAlignment="1">
      <alignment horizontal="center"/>
    </xf>
    <xf numFmtId="0" fontId="32" fillId="0" borderId="20" xfId="0" applyFont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3" fontId="36" fillId="0" borderId="11" xfId="0" applyNumberFormat="1" applyFont="1" applyFill="1" applyBorder="1" applyAlignment="1">
      <alignment/>
    </xf>
    <xf numFmtId="3" fontId="34" fillId="0" borderId="12" xfId="0" applyNumberFormat="1" applyFont="1" applyBorder="1" applyAlignment="1">
      <alignment/>
    </xf>
    <xf numFmtId="0" fontId="35" fillId="0" borderId="10" xfId="0" applyFont="1" applyBorder="1" applyAlignment="1">
      <alignment/>
    </xf>
    <xf numFmtId="3" fontId="34" fillId="0" borderId="15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3" fontId="41" fillId="0" borderId="17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36" fillId="0" borderId="0" xfId="0" applyNumberFormat="1" applyFont="1" applyBorder="1" applyAlignment="1">
      <alignment/>
    </xf>
    <xf numFmtId="3" fontId="34" fillId="0" borderId="11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" fontId="18" fillId="0" borderId="0" xfId="0" applyNumberFormat="1" applyFont="1" applyAlignment="1">
      <alignment/>
    </xf>
    <xf numFmtId="0" fontId="25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35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3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3" fontId="60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3" fontId="33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35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 quotePrefix="1">
      <alignment/>
    </xf>
    <xf numFmtId="0" fontId="35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5" fillId="0" borderId="17" xfId="0" applyFont="1" applyBorder="1" applyAlignment="1">
      <alignment/>
    </xf>
    <xf numFmtId="3" fontId="46" fillId="0" borderId="17" xfId="0" applyNumberFormat="1" applyFont="1" applyBorder="1" applyAlignment="1">
      <alignment/>
    </xf>
    <xf numFmtId="0" fontId="61" fillId="0" borderId="0" xfId="0" applyFont="1" applyAlignment="1">
      <alignment/>
    </xf>
    <xf numFmtId="0" fontId="56" fillId="0" borderId="10" xfId="0" applyFont="1" applyBorder="1" applyAlignment="1">
      <alignment horizontal="left"/>
    </xf>
    <xf numFmtId="3" fontId="36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1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3" fontId="36" fillId="0" borderId="11" xfId="0" applyNumberFormat="1" applyFont="1" applyBorder="1" applyAlignment="1">
      <alignment/>
    </xf>
    <xf numFmtId="0" fontId="18" fillId="0" borderId="17" xfId="0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4" fontId="28" fillId="0" borderId="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" fontId="3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4" fontId="50" fillId="0" borderId="13" xfId="0" applyNumberFormat="1" applyFont="1" applyBorder="1" applyAlignment="1">
      <alignment horizontal="center" vertical="center"/>
    </xf>
    <xf numFmtId="191" fontId="50" fillId="0" borderId="13" xfId="0" applyNumberFormat="1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43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206" fontId="2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56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62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5"/>
  <sheetViews>
    <sheetView zoomScalePageLayoutView="0" workbookViewId="0" topLeftCell="A1">
      <selection activeCell="C1" sqref="C1:C2"/>
    </sheetView>
  </sheetViews>
  <sheetFormatPr defaultColWidth="8.796875" defaultRowHeight="14.25"/>
  <cols>
    <col min="1" max="1" width="41.3984375" style="3" customWidth="1"/>
    <col min="2" max="2" width="7.3984375" style="3" customWidth="1"/>
    <col min="3" max="3" width="7.5" style="3" customWidth="1"/>
    <col min="4" max="4" width="17" style="3" customWidth="1"/>
    <col min="5" max="5" width="16.5" style="3" customWidth="1"/>
    <col min="6" max="6" width="11.8984375" style="3" customWidth="1"/>
    <col min="7" max="7" width="11.3984375" style="3" customWidth="1"/>
    <col min="8" max="8" width="9" style="3" customWidth="1"/>
    <col min="9" max="9" width="14.69921875" style="3" customWidth="1"/>
    <col min="10" max="16384" width="9" style="3" customWidth="1"/>
  </cols>
  <sheetData>
    <row r="1" spans="1:5" ht="18">
      <c r="A1" s="49"/>
      <c r="B1" s="49"/>
      <c r="C1" s="49"/>
      <c r="D1" s="50"/>
      <c r="E1" s="50"/>
    </row>
    <row r="2" spans="1:5" ht="18">
      <c r="A2" s="1" t="s">
        <v>7</v>
      </c>
      <c r="B2" s="2"/>
      <c r="C2" s="2"/>
      <c r="D2" s="247" t="s">
        <v>8</v>
      </c>
      <c r="E2" s="247"/>
    </row>
    <row r="3" spans="2:5" ht="14.25">
      <c r="B3" s="4"/>
      <c r="C3" s="4"/>
      <c r="D3" s="248" t="s">
        <v>9</v>
      </c>
      <c r="E3" s="248"/>
    </row>
    <row r="4" spans="1:5" ht="15.75">
      <c r="A4" s="1"/>
      <c r="B4" s="4"/>
      <c r="C4" s="5"/>
      <c r="D4" s="248"/>
      <c r="E4" s="248"/>
    </row>
    <row r="5" spans="1:5" ht="11.25" customHeight="1">
      <c r="A5" s="1"/>
      <c r="B5" s="4"/>
      <c r="C5" s="5"/>
      <c r="D5" s="5"/>
      <c r="E5" s="5"/>
    </row>
    <row r="6" spans="1:5" ht="21.75">
      <c r="A6" s="256" t="s">
        <v>10</v>
      </c>
      <c r="B6" s="256"/>
      <c r="C6" s="256"/>
      <c r="D6" s="256"/>
      <c r="E6" s="256"/>
    </row>
    <row r="7" spans="1:5" ht="15.75">
      <c r="A7" s="247" t="s">
        <v>216</v>
      </c>
      <c r="B7" s="247"/>
      <c r="C7" s="247"/>
      <c r="D7" s="247"/>
      <c r="E7" s="247"/>
    </row>
    <row r="8" spans="1:5" ht="14.25" customHeight="1">
      <c r="A8" s="257" t="s">
        <v>217</v>
      </c>
      <c r="B8" s="257"/>
      <c r="C8" s="257"/>
      <c r="D8" s="257"/>
      <c r="E8" s="257"/>
    </row>
    <row r="9" spans="1:5" ht="15.75">
      <c r="A9" s="6"/>
      <c r="B9" s="6"/>
      <c r="C9" s="6"/>
      <c r="D9" s="255" t="s">
        <v>11</v>
      </c>
      <c r="E9" s="255"/>
    </row>
    <row r="10" spans="1:5" ht="14.25">
      <c r="A10" s="252" t="s">
        <v>12</v>
      </c>
      <c r="B10" s="252" t="s">
        <v>13</v>
      </c>
      <c r="C10" s="252" t="s">
        <v>14</v>
      </c>
      <c r="D10" s="252" t="s">
        <v>15</v>
      </c>
      <c r="E10" s="252" t="s">
        <v>16</v>
      </c>
    </row>
    <row r="11" spans="1:5" ht="14.25">
      <c r="A11" s="253"/>
      <c r="B11" s="253"/>
      <c r="C11" s="253"/>
      <c r="D11" s="253"/>
      <c r="E11" s="254"/>
    </row>
    <row r="12" spans="1:5" ht="13.5" customHeight="1">
      <c r="A12" s="7" t="s">
        <v>17</v>
      </c>
      <c r="B12" s="8" t="s">
        <v>18</v>
      </c>
      <c r="C12" s="8"/>
      <c r="D12" s="13">
        <f>D13+D16+D19+D26+D29</f>
        <v>34223047669</v>
      </c>
      <c r="E12" s="9">
        <f>E13+E16+E19+E26+E29</f>
        <v>40739714355</v>
      </c>
    </row>
    <row r="13" spans="1:5" ht="13.5" customHeight="1">
      <c r="A13" s="10" t="s">
        <v>19</v>
      </c>
      <c r="B13" s="11" t="s">
        <v>20</v>
      </c>
      <c r="C13" s="12"/>
      <c r="D13" s="13">
        <f>SUM(D14:D15)</f>
        <v>1009096864</v>
      </c>
      <c r="E13" s="13">
        <f>SUM(E14:E15)</f>
        <v>4602334437</v>
      </c>
    </row>
    <row r="14" spans="1:5" ht="13.5" customHeight="1">
      <c r="A14" s="14" t="s">
        <v>21</v>
      </c>
      <c r="B14" s="15" t="s">
        <v>22</v>
      </c>
      <c r="C14" s="16" t="s">
        <v>23</v>
      </c>
      <c r="D14" s="52">
        <v>1009096864</v>
      </c>
      <c r="E14" s="17">
        <v>4602334437</v>
      </c>
    </row>
    <row r="15" spans="1:5" ht="13.5" customHeight="1">
      <c r="A15" s="14" t="s">
        <v>24</v>
      </c>
      <c r="B15" s="15" t="s">
        <v>25</v>
      </c>
      <c r="C15" s="16"/>
      <c r="D15" s="17"/>
      <c r="E15" s="17"/>
    </row>
    <row r="16" spans="1:5" ht="13.5" customHeight="1">
      <c r="A16" s="10" t="s">
        <v>26</v>
      </c>
      <c r="B16" s="11" t="s">
        <v>27</v>
      </c>
      <c r="C16" s="12" t="s">
        <v>28</v>
      </c>
      <c r="D16" s="13">
        <f>SUM(D17:D18)</f>
        <v>0</v>
      </c>
      <c r="E16" s="13">
        <f>SUM(E17:E18)</f>
        <v>863743990</v>
      </c>
    </row>
    <row r="17" spans="1:5" ht="13.5" customHeight="1">
      <c r="A17" s="14" t="s">
        <v>29</v>
      </c>
      <c r="B17" s="15" t="s">
        <v>30</v>
      </c>
      <c r="C17" s="16"/>
      <c r="D17" s="17"/>
      <c r="E17" s="17">
        <v>2620441674</v>
      </c>
    </row>
    <row r="18" spans="1:5" ht="13.5" customHeight="1">
      <c r="A18" s="14" t="s">
        <v>31</v>
      </c>
      <c r="B18" s="15" t="s">
        <v>32</v>
      </c>
      <c r="C18" s="16"/>
      <c r="D18" s="17"/>
      <c r="E18" s="17">
        <v>-1756697684</v>
      </c>
    </row>
    <row r="19" spans="1:5" ht="13.5" customHeight="1">
      <c r="A19" s="10" t="s">
        <v>33</v>
      </c>
      <c r="B19" s="11" t="s">
        <v>34</v>
      </c>
      <c r="C19" s="12"/>
      <c r="D19" s="13">
        <f>SUM(D20:D25)</f>
        <v>19707460806</v>
      </c>
      <c r="E19" s="13">
        <f>SUM(E20:E25)</f>
        <v>19449645355</v>
      </c>
    </row>
    <row r="20" spans="1:5" ht="13.5" customHeight="1">
      <c r="A20" s="14" t="s">
        <v>35</v>
      </c>
      <c r="B20" s="15" t="s">
        <v>36</v>
      </c>
      <c r="C20" s="16"/>
      <c r="D20" s="52">
        <v>9687028798</v>
      </c>
      <c r="E20" s="17">
        <v>7893460914</v>
      </c>
    </row>
    <row r="21" spans="1:5" ht="13.5" customHeight="1">
      <c r="A21" s="14" t="s">
        <v>37</v>
      </c>
      <c r="B21" s="15" t="s">
        <v>38</v>
      </c>
      <c r="C21" s="16"/>
      <c r="D21" s="52">
        <v>4067660002</v>
      </c>
      <c r="E21" s="17">
        <v>4817147398</v>
      </c>
    </row>
    <row r="22" spans="1:5" ht="13.5" customHeight="1">
      <c r="A22" s="14" t="s">
        <v>39</v>
      </c>
      <c r="B22" s="15" t="s">
        <v>40</v>
      </c>
      <c r="C22" s="16"/>
      <c r="D22" s="17"/>
      <c r="E22" s="17"/>
    </row>
    <row r="23" spans="1:5" ht="13.5" customHeight="1">
      <c r="A23" s="14" t="s">
        <v>41</v>
      </c>
      <c r="B23" s="15" t="s">
        <v>42</v>
      </c>
      <c r="C23" s="16"/>
      <c r="D23" s="17"/>
      <c r="E23" s="17"/>
    </row>
    <row r="24" spans="1:5" ht="13.5" customHeight="1">
      <c r="A24" s="14" t="s">
        <v>43</v>
      </c>
      <c r="B24" s="16">
        <v>135</v>
      </c>
      <c r="C24" s="16" t="s">
        <v>44</v>
      </c>
      <c r="D24" s="52">
        <v>5952772006</v>
      </c>
      <c r="E24" s="17">
        <v>6739037043</v>
      </c>
    </row>
    <row r="25" spans="1:5" ht="13.5" customHeight="1">
      <c r="A25" s="14" t="s">
        <v>45</v>
      </c>
      <c r="B25" s="15" t="s">
        <v>46</v>
      </c>
      <c r="C25" s="16"/>
      <c r="D25" s="17"/>
      <c r="E25" s="17"/>
    </row>
    <row r="26" spans="1:5" ht="13.5" customHeight="1">
      <c r="A26" s="10" t="s">
        <v>47</v>
      </c>
      <c r="B26" s="11" t="s">
        <v>48</v>
      </c>
      <c r="C26" s="12"/>
      <c r="D26" s="13">
        <f>+D27+D28</f>
        <v>11289128406</v>
      </c>
      <c r="E26" s="13">
        <f>+E27+E28</f>
        <v>14081149600</v>
      </c>
    </row>
    <row r="27" spans="1:5" ht="13.5" customHeight="1">
      <c r="A27" s="14" t="s">
        <v>49</v>
      </c>
      <c r="B27" s="15" t="s">
        <v>50</v>
      </c>
      <c r="C27" s="16" t="s">
        <v>51</v>
      </c>
      <c r="D27" s="52">
        <v>11289128406</v>
      </c>
      <c r="E27" s="17">
        <v>14081149600</v>
      </c>
    </row>
    <row r="28" spans="1:5" ht="13.5" customHeight="1">
      <c r="A28" s="14" t="s">
        <v>52</v>
      </c>
      <c r="B28" s="15" t="s">
        <v>53</v>
      </c>
      <c r="C28" s="16"/>
      <c r="D28" s="17"/>
      <c r="E28" s="17"/>
    </row>
    <row r="29" spans="1:5" ht="13.5" customHeight="1">
      <c r="A29" s="10" t="s">
        <v>54</v>
      </c>
      <c r="B29" s="11" t="s">
        <v>55</v>
      </c>
      <c r="C29" s="12"/>
      <c r="D29" s="13">
        <f>SUM(D30:D33)</f>
        <v>2217361593</v>
      </c>
      <c r="E29" s="13">
        <f>SUM(E30:E33)</f>
        <v>1742840973</v>
      </c>
    </row>
    <row r="30" spans="1:5" ht="13.5" customHeight="1">
      <c r="A30" s="14" t="s">
        <v>56</v>
      </c>
      <c r="B30" s="15" t="s">
        <v>57</v>
      </c>
      <c r="C30" s="16"/>
      <c r="D30" s="17"/>
      <c r="E30" s="17"/>
    </row>
    <row r="31" spans="1:5" ht="13.5" customHeight="1">
      <c r="A31" s="14" t="s">
        <v>58</v>
      </c>
      <c r="B31" s="15" t="s">
        <v>59</v>
      </c>
      <c r="C31" s="16"/>
      <c r="D31" s="51"/>
      <c r="E31" s="18"/>
    </row>
    <row r="32" spans="1:5" ht="13.5" customHeight="1">
      <c r="A32" s="14" t="s">
        <v>60</v>
      </c>
      <c r="B32" s="16">
        <v>154</v>
      </c>
      <c r="C32" s="16" t="s">
        <v>61</v>
      </c>
      <c r="D32" s="52">
        <v>1757861593</v>
      </c>
      <c r="E32" s="18">
        <v>1186410973</v>
      </c>
    </row>
    <row r="33" spans="1:5" ht="13.5" customHeight="1">
      <c r="A33" s="14" t="s">
        <v>62</v>
      </c>
      <c r="B33" s="15" t="s">
        <v>63</v>
      </c>
      <c r="C33" s="16" t="s">
        <v>64</v>
      </c>
      <c r="D33" s="52">
        <v>459500000</v>
      </c>
      <c r="E33" s="18">
        <v>556430000</v>
      </c>
    </row>
    <row r="34" spans="1:5" ht="13.5" customHeight="1">
      <c r="A34" s="10" t="s">
        <v>65</v>
      </c>
      <c r="B34" s="11" t="s">
        <v>66</v>
      </c>
      <c r="C34" s="12"/>
      <c r="D34" s="13">
        <f>D35+D41+D55+D60</f>
        <v>78184198417</v>
      </c>
      <c r="E34" s="13">
        <f>E35+E41+E55+E60</f>
        <v>85936282233</v>
      </c>
    </row>
    <row r="35" spans="1:5" ht="13.5" customHeight="1">
      <c r="A35" s="10" t="s">
        <v>67</v>
      </c>
      <c r="B35" s="11" t="s">
        <v>68</v>
      </c>
      <c r="C35" s="16"/>
      <c r="D35" s="13">
        <f>SUM(D36:D40)</f>
        <v>0</v>
      </c>
      <c r="E35" s="13">
        <f>SUM(E36:E40)</f>
        <v>0</v>
      </c>
    </row>
    <row r="36" spans="1:5" ht="13.5" customHeight="1">
      <c r="A36" s="14" t="s">
        <v>69</v>
      </c>
      <c r="B36" s="15" t="s">
        <v>70</v>
      </c>
      <c r="C36" s="16"/>
      <c r="D36" s="17"/>
      <c r="E36" s="17"/>
    </row>
    <row r="37" spans="1:5" ht="13.5" customHeight="1">
      <c r="A37" s="14" t="s">
        <v>71</v>
      </c>
      <c r="B37" s="16">
        <v>212</v>
      </c>
      <c r="C37" s="16"/>
      <c r="D37" s="17"/>
      <c r="E37" s="17"/>
    </row>
    <row r="38" spans="1:5" ht="13.5" customHeight="1">
      <c r="A38" s="14" t="s">
        <v>72</v>
      </c>
      <c r="B38" s="16">
        <v>213</v>
      </c>
      <c r="C38" s="16"/>
      <c r="D38" s="17"/>
      <c r="E38" s="17"/>
    </row>
    <row r="39" spans="1:5" ht="13.5" customHeight="1">
      <c r="A39" s="14" t="s">
        <v>73</v>
      </c>
      <c r="B39" s="16">
        <v>218</v>
      </c>
      <c r="C39" s="16" t="s">
        <v>74</v>
      </c>
      <c r="D39" s="17">
        <v>42701000</v>
      </c>
      <c r="E39" s="17">
        <v>42701000</v>
      </c>
    </row>
    <row r="40" spans="1:5" ht="13.5" customHeight="1">
      <c r="A40" s="14" t="s">
        <v>75</v>
      </c>
      <c r="B40" s="15" t="s">
        <v>76</v>
      </c>
      <c r="C40" s="16"/>
      <c r="D40" s="17">
        <v>-42701000</v>
      </c>
      <c r="E40" s="17">
        <v>-42701000</v>
      </c>
    </row>
    <row r="41" spans="1:5" ht="13.5" customHeight="1">
      <c r="A41" s="10" t="s">
        <v>77</v>
      </c>
      <c r="B41" s="11" t="s">
        <v>78</v>
      </c>
      <c r="C41" s="12"/>
      <c r="D41" s="13">
        <f>D42+D45+D48+D51</f>
        <v>58113429533</v>
      </c>
      <c r="E41" s="13">
        <f>E42+E45+E48+E51</f>
        <v>65114984352</v>
      </c>
    </row>
    <row r="42" spans="1:5" ht="13.5" customHeight="1">
      <c r="A42" s="14" t="s">
        <v>79</v>
      </c>
      <c r="B42" s="15" t="s">
        <v>80</v>
      </c>
      <c r="C42" s="16" t="s">
        <v>81</v>
      </c>
      <c r="D42" s="13">
        <f>+D43+D44</f>
        <v>56929600177</v>
      </c>
      <c r="E42" s="13">
        <f>+E43+E44</f>
        <v>59637259953</v>
      </c>
    </row>
    <row r="43" spans="1:5" ht="13.5" customHeight="1">
      <c r="A43" s="14" t="s">
        <v>82</v>
      </c>
      <c r="B43" s="15" t="s">
        <v>83</v>
      </c>
      <c r="C43" s="16"/>
      <c r="D43" s="52">
        <v>93419311674</v>
      </c>
      <c r="E43" s="18">
        <v>88018359759</v>
      </c>
    </row>
    <row r="44" spans="1:5" ht="13.5" customHeight="1">
      <c r="A44" s="14" t="s">
        <v>84</v>
      </c>
      <c r="B44" s="15" t="s">
        <v>85</v>
      </c>
      <c r="C44" s="16"/>
      <c r="D44" s="17">
        <v>-36489711497</v>
      </c>
      <c r="E44" s="17">
        <v>-28381099806</v>
      </c>
    </row>
    <row r="45" spans="1:5" ht="13.5" customHeight="1">
      <c r="A45" s="14" t="s">
        <v>86</v>
      </c>
      <c r="B45" s="15" t="s">
        <v>87</v>
      </c>
      <c r="C45" s="16" t="s">
        <v>88</v>
      </c>
      <c r="D45" s="19">
        <v>0</v>
      </c>
      <c r="E45" s="19">
        <v>0</v>
      </c>
    </row>
    <row r="46" spans="1:5" ht="13.5" customHeight="1">
      <c r="A46" s="14" t="s">
        <v>82</v>
      </c>
      <c r="B46" s="15" t="s">
        <v>89</v>
      </c>
      <c r="C46" s="16"/>
      <c r="D46" s="17"/>
      <c r="E46" s="17"/>
    </row>
    <row r="47" spans="1:5" ht="13.5" customHeight="1">
      <c r="A47" s="14" t="s">
        <v>84</v>
      </c>
      <c r="B47" s="15" t="s">
        <v>90</v>
      </c>
      <c r="C47" s="16"/>
      <c r="D47" s="17"/>
      <c r="E47" s="17"/>
    </row>
    <row r="48" spans="1:5" ht="13.5" customHeight="1">
      <c r="A48" s="14" t="s">
        <v>91</v>
      </c>
      <c r="B48" s="15" t="s">
        <v>92</v>
      </c>
      <c r="C48" s="16" t="s">
        <v>93</v>
      </c>
      <c r="D48" s="13">
        <v>0</v>
      </c>
      <c r="E48" s="13">
        <v>0</v>
      </c>
    </row>
    <row r="49" spans="1:5" ht="13.5" customHeight="1">
      <c r="A49" s="14" t="s">
        <v>82</v>
      </c>
      <c r="B49" s="15" t="s">
        <v>94</v>
      </c>
      <c r="C49" s="16"/>
      <c r="D49" s="17"/>
      <c r="E49" s="17"/>
    </row>
    <row r="50" spans="1:5" ht="13.5" customHeight="1">
      <c r="A50" s="14" t="s">
        <v>84</v>
      </c>
      <c r="B50" s="15" t="s">
        <v>95</v>
      </c>
      <c r="C50" s="16"/>
      <c r="D50" s="17"/>
      <c r="E50" s="17"/>
    </row>
    <row r="51" spans="1:5" ht="13.5" customHeight="1">
      <c r="A51" s="14" t="s">
        <v>96</v>
      </c>
      <c r="B51" s="15" t="s">
        <v>97</v>
      </c>
      <c r="C51" s="16" t="s">
        <v>98</v>
      </c>
      <c r="D51" s="52">
        <v>1183829356</v>
      </c>
      <c r="E51" s="18">
        <v>5477724399</v>
      </c>
    </row>
    <row r="52" spans="1:5" ht="13.5" customHeight="1">
      <c r="A52" s="10" t="s">
        <v>99</v>
      </c>
      <c r="B52" s="11" t="s">
        <v>100</v>
      </c>
      <c r="C52" s="12" t="s">
        <v>101</v>
      </c>
      <c r="D52" s="13">
        <v>0</v>
      </c>
      <c r="E52" s="13">
        <v>0</v>
      </c>
    </row>
    <row r="53" spans="1:5" ht="13.5" customHeight="1">
      <c r="A53" s="14" t="s">
        <v>102</v>
      </c>
      <c r="B53" s="15" t="s">
        <v>103</v>
      </c>
      <c r="C53" s="16"/>
      <c r="D53" s="17"/>
      <c r="E53" s="17"/>
    </row>
    <row r="54" spans="1:5" ht="13.5" customHeight="1">
      <c r="A54" s="14" t="s">
        <v>104</v>
      </c>
      <c r="B54" s="15" t="s">
        <v>105</v>
      </c>
      <c r="C54" s="16"/>
      <c r="D54" s="17"/>
      <c r="E54" s="17"/>
    </row>
    <row r="55" spans="1:5" ht="13.5" customHeight="1">
      <c r="A55" s="10" t="s">
        <v>106</v>
      </c>
      <c r="B55" s="11" t="s">
        <v>107</v>
      </c>
      <c r="C55" s="12"/>
      <c r="D55" s="13">
        <f>SUM(D56:D59)</f>
        <v>9657000000</v>
      </c>
      <c r="E55" s="13">
        <f>SUM(E56:E59)</f>
        <v>10557000000</v>
      </c>
    </row>
    <row r="56" spans="1:5" ht="13.5" customHeight="1">
      <c r="A56" s="14" t="s">
        <v>108</v>
      </c>
      <c r="B56" s="15" t="s">
        <v>109</v>
      </c>
      <c r="C56" s="16"/>
      <c r="D56" s="51">
        <v>5000000000</v>
      </c>
      <c r="E56" s="18">
        <v>5000000000</v>
      </c>
    </row>
    <row r="57" spans="1:5" ht="13.5" customHeight="1">
      <c r="A57" s="14" t="s">
        <v>110</v>
      </c>
      <c r="B57" s="15" t="s">
        <v>111</v>
      </c>
      <c r="C57" s="16"/>
      <c r="D57" s="51">
        <v>4657000000</v>
      </c>
      <c r="E57" s="18">
        <v>4657000000</v>
      </c>
    </row>
    <row r="58" spans="1:5" ht="13.5" customHeight="1">
      <c r="A58" s="14" t="s">
        <v>112</v>
      </c>
      <c r="B58" s="15" t="s">
        <v>113</v>
      </c>
      <c r="C58" s="16" t="s">
        <v>114</v>
      </c>
      <c r="D58" s="51"/>
      <c r="E58" s="18">
        <v>900000000</v>
      </c>
    </row>
    <row r="59" spans="1:5" ht="13.5" customHeight="1">
      <c r="A59" s="14" t="s">
        <v>115</v>
      </c>
      <c r="B59" s="15" t="s">
        <v>116</v>
      </c>
      <c r="C59" s="16"/>
      <c r="D59" s="17"/>
      <c r="E59" s="17"/>
    </row>
    <row r="60" spans="1:5" ht="13.5" customHeight="1">
      <c r="A60" s="10" t="s">
        <v>117</v>
      </c>
      <c r="B60" s="11" t="s">
        <v>118</v>
      </c>
      <c r="C60" s="12"/>
      <c r="D60" s="13">
        <f>SUM(D61:D64)</f>
        <v>10413768884</v>
      </c>
      <c r="E60" s="13">
        <f>SUM(E61:E64)</f>
        <v>10264297881</v>
      </c>
    </row>
    <row r="61" spans="1:5" ht="13.5" customHeight="1">
      <c r="A61" s="14" t="s">
        <v>119</v>
      </c>
      <c r="B61" s="15" t="s">
        <v>120</v>
      </c>
      <c r="C61" s="16" t="s">
        <v>121</v>
      </c>
      <c r="D61" s="51">
        <v>10406268884</v>
      </c>
      <c r="E61" s="18">
        <v>10256797881</v>
      </c>
    </row>
    <row r="62" spans="1:5" ht="13.5" customHeight="1">
      <c r="A62" s="14" t="s">
        <v>122</v>
      </c>
      <c r="B62" s="15" t="s">
        <v>123</v>
      </c>
      <c r="C62" s="16" t="s">
        <v>124</v>
      </c>
      <c r="D62" s="51"/>
      <c r="E62" s="18"/>
    </row>
    <row r="63" spans="1:5" ht="13.5" customHeight="1">
      <c r="A63" s="14" t="s">
        <v>125</v>
      </c>
      <c r="B63" s="15" t="s">
        <v>126</v>
      </c>
      <c r="C63" s="16"/>
      <c r="D63" s="51">
        <v>7500000</v>
      </c>
      <c r="E63" s="18">
        <v>7500000</v>
      </c>
    </row>
    <row r="64" spans="1:5" ht="13.5" customHeight="1">
      <c r="A64" s="20" t="s">
        <v>127</v>
      </c>
      <c r="B64" s="21">
        <v>269</v>
      </c>
      <c r="C64" s="21"/>
      <c r="D64" s="17"/>
      <c r="E64" s="17"/>
    </row>
    <row r="65" spans="1:5" ht="13.5" customHeight="1">
      <c r="A65" s="22" t="s">
        <v>128</v>
      </c>
      <c r="B65" s="11" t="s">
        <v>129</v>
      </c>
      <c r="C65" s="12"/>
      <c r="D65" s="13">
        <f>+D34+D12</f>
        <v>112407246086</v>
      </c>
      <c r="E65" s="13">
        <f>+E34+E12</f>
        <v>126675996588</v>
      </c>
    </row>
    <row r="66" spans="1:5" ht="9.75" customHeight="1">
      <c r="A66" s="22"/>
      <c r="B66" s="11"/>
      <c r="C66" s="16"/>
      <c r="D66" s="17"/>
      <c r="E66" s="17"/>
    </row>
    <row r="67" spans="1:5" ht="13.5" customHeight="1">
      <c r="A67" s="22" t="s">
        <v>130</v>
      </c>
      <c r="B67" s="11" t="s">
        <v>131</v>
      </c>
      <c r="C67" s="16"/>
      <c r="D67" s="17"/>
      <c r="E67" s="17"/>
    </row>
    <row r="68" spans="1:5" ht="13.5" customHeight="1">
      <c r="A68" s="10" t="s">
        <v>132</v>
      </c>
      <c r="B68" s="11" t="s">
        <v>133</v>
      </c>
      <c r="C68" s="12"/>
      <c r="D68" s="13">
        <f>D69+D81</f>
        <v>31343911113</v>
      </c>
      <c r="E68" s="13">
        <f>E69+E81</f>
        <v>33947864773</v>
      </c>
    </row>
    <row r="69" spans="1:5" ht="13.5" customHeight="1">
      <c r="A69" s="10" t="s">
        <v>134</v>
      </c>
      <c r="B69" s="11" t="s">
        <v>135</v>
      </c>
      <c r="C69" s="12"/>
      <c r="D69" s="13">
        <f>SUM(D70:D80)</f>
        <v>31343911113</v>
      </c>
      <c r="E69" s="13">
        <f>SUM(E70:E80)</f>
        <v>31062742543</v>
      </c>
    </row>
    <row r="70" spans="1:5" ht="13.5" customHeight="1">
      <c r="A70" s="14" t="s">
        <v>136</v>
      </c>
      <c r="B70" s="15" t="s">
        <v>137</v>
      </c>
      <c r="C70" s="16" t="s">
        <v>138</v>
      </c>
      <c r="D70" s="51">
        <v>6500000000</v>
      </c>
      <c r="E70" s="18">
        <v>1304450000</v>
      </c>
    </row>
    <row r="71" spans="1:5" ht="13.5" customHeight="1">
      <c r="A71" s="14" t="s">
        <v>139</v>
      </c>
      <c r="B71" s="15" t="s">
        <v>140</v>
      </c>
      <c r="C71" s="16"/>
      <c r="D71" s="51">
        <v>10127099042</v>
      </c>
      <c r="E71" s="18">
        <v>12234183922</v>
      </c>
    </row>
    <row r="72" spans="1:5" ht="13.5" customHeight="1">
      <c r="A72" s="14" t="s">
        <v>141</v>
      </c>
      <c r="B72" s="15" t="s">
        <v>142</v>
      </c>
      <c r="C72" s="16"/>
      <c r="D72" s="51">
        <v>10874231882</v>
      </c>
      <c r="E72" s="18">
        <v>12028650692</v>
      </c>
    </row>
    <row r="73" spans="1:5" ht="13.5" customHeight="1">
      <c r="A73" s="14" t="s">
        <v>143</v>
      </c>
      <c r="B73" s="15" t="s">
        <v>144</v>
      </c>
      <c r="C73" s="16" t="s">
        <v>145</v>
      </c>
      <c r="D73" s="51">
        <v>427678494</v>
      </c>
      <c r="E73" s="18">
        <v>0</v>
      </c>
    </row>
    <row r="74" spans="1:5" ht="13.5" customHeight="1">
      <c r="A74" s="14" t="s">
        <v>146</v>
      </c>
      <c r="B74" s="15" t="s">
        <v>147</v>
      </c>
      <c r="C74" s="16"/>
      <c r="D74" s="51">
        <v>1390492741</v>
      </c>
      <c r="E74" s="18">
        <v>2632735693</v>
      </c>
    </row>
    <row r="75" spans="1:5" ht="13.5" customHeight="1">
      <c r="A75" s="14" t="s">
        <v>148</v>
      </c>
      <c r="B75" s="15" t="s">
        <v>149</v>
      </c>
      <c r="C75" s="16" t="s">
        <v>150</v>
      </c>
      <c r="D75" s="51">
        <v>12527777</v>
      </c>
      <c r="E75" s="18">
        <v>925338780</v>
      </c>
    </row>
    <row r="76" spans="1:5" ht="13.5" customHeight="1">
      <c r="A76" s="14" t="s">
        <v>151</v>
      </c>
      <c r="B76" s="15" t="s">
        <v>152</v>
      </c>
      <c r="C76" s="16"/>
      <c r="D76" s="51"/>
      <c r="E76" s="18"/>
    </row>
    <row r="77" spans="1:5" ht="13.5" customHeight="1">
      <c r="A77" s="14" t="s">
        <v>153</v>
      </c>
      <c r="B77" s="15" t="s">
        <v>154</v>
      </c>
      <c r="C77" s="16"/>
      <c r="D77" s="51"/>
      <c r="E77" s="18"/>
    </row>
    <row r="78" spans="1:5" ht="13.5" customHeight="1">
      <c r="A78" s="14" t="s">
        <v>155</v>
      </c>
      <c r="B78" s="15" t="s">
        <v>156</v>
      </c>
      <c r="C78" s="16" t="s">
        <v>157</v>
      </c>
      <c r="D78" s="51">
        <v>1237767077</v>
      </c>
      <c r="E78" s="18">
        <v>1520639356</v>
      </c>
    </row>
    <row r="79" spans="1:5" ht="13.5" customHeight="1">
      <c r="A79" s="14" t="s">
        <v>158</v>
      </c>
      <c r="B79" s="16">
        <v>320</v>
      </c>
      <c r="C79" s="16"/>
      <c r="D79" s="51"/>
      <c r="E79" s="18"/>
    </row>
    <row r="80" spans="1:5" ht="13.5" customHeight="1">
      <c r="A80" s="14" t="s">
        <v>159</v>
      </c>
      <c r="B80" s="16">
        <v>323</v>
      </c>
      <c r="C80" s="16"/>
      <c r="D80" s="51">
        <v>774114100</v>
      </c>
      <c r="E80" s="18">
        <v>416744100</v>
      </c>
    </row>
    <row r="81" spans="1:5" ht="13.5" customHeight="1">
      <c r="A81" s="10" t="s">
        <v>160</v>
      </c>
      <c r="B81" s="12">
        <v>330</v>
      </c>
      <c r="C81" s="12"/>
      <c r="D81" s="13">
        <f>SUM(D82:D89)</f>
        <v>0</v>
      </c>
      <c r="E81" s="13">
        <f>SUM(E82:E89)</f>
        <v>2885122230</v>
      </c>
    </row>
    <row r="82" spans="1:5" ht="13.5" customHeight="1">
      <c r="A82" s="14" t="s">
        <v>161</v>
      </c>
      <c r="B82" s="16">
        <v>331</v>
      </c>
      <c r="C82" s="16"/>
      <c r="D82" s="17"/>
      <c r="E82" s="17"/>
    </row>
    <row r="83" spans="1:5" ht="13.5" customHeight="1">
      <c r="A83" s="14" t="s">
        <v>162</v>
      </c>
      <c r="B83" s="16">
        <v>332</v>
      </c>
      <c r="C83" s="16" t="s">
        <v>163</v>
      </c>
      <c r="D83" s="17"/>
      <c r="E83" s="17"/>
    </row>
    <row r="84" spans="1:5" ht="13.5" customHeight="1">
      <c r="A84" s="14" t="s">
        <v>164</v>
      </c>
      <c r="B84" s="16">
        <v>333</v>
      </c>
      <c r="C84" s="16"/>
      <c r="D84" s="17"/>
      <c r="E84" s="17"/>
    </row>
    <row r="85" spans="1:5" ht="13.5" customHeight="1">
      <c r="A85" s="14" t="s">
        <v>165</v>
      </c>
      <c r="B85" s="16">
        <v>334</v>
      </c>
      <c r="C85" s="16" t="s">
        <v>166</v>
      </c>
      <c r="D85" s="51"/>
      <c r="E85" s="18">
        <v>2475597469</v>
      </c>
    </row>
    <row r="86" spans="1:5" ht="13.5" customHeight="1">
      <c r="A86" s="14" t="s">
        <v>167</v>
      </c>
      <c r="B86" s="16">
        <v>335</v>
      </c>
      <c r="C86" s="16" t="s">
        <v>124</v>
      </c>
      <c r="D86" s="51"/>
      <c r="E86" s="18"/>
    </row>
    <row r="87" spans="1:5" ht="13.5" customHeight="1">
      <c r="A87" s="14" t="s">
        <v>168</v>
      </c>
      <c r="B87" s="16">
        <v>336</v>
      </c>
      <c r="C87" s="16"/>
      <c r="D87" s="51"/>
      <c r="E87" s="18">
        <v>409524761</v>
      </c>
    </row>
    <row r="88" spans="1:5" ht="13.5" customHeight="1">
      <c r="A88" s="14" t="s">
        <v>169</v>
      </c>
      <c r="B88" s="16">
        <v>337</v>
      </c>
      <c r="C88" s="16"/>
      <c r="D88" s="17"/>
      <c r="E88" s="17"/>
    </row>
    <row r="89" spans="1:5" ht="13.5" customHeight="1">
      <c r="A89" s="14" t="s">
        <v>170</v>
      </c>
      <c r="B89" s="16">
        <v>338</v>
      </c>
      <c r="C89" s="16"/>
      <c r="D89" s="17"/>
      <c r="E89" s="17"/>
    </row>
    <row r="90" spans="1:5" ht="13.5" customHeight="1">
      <c r="A90" s="14" t="s">
        <v>171</v>
      </c>
      <c r="B90" s="16">
        <v>339</v>
      </c>
      <c r="C90" s="16"/>
      <c r="D90" s="17"/>
      <c r="E90" s="17"/>
    </row>
    <row r="91" spans="1:5" ht="13.5" customHeight="1">
      <c r="A91" s="14" t="s">
        <v>172</v>
      </c>
      <c r="B91" s="16">
        <v>340</v>
      </c>
      <c r="C91" s="16"/>
      <c r="D91" s="17"/>
      <c r="E91" s="17"/>
    </row>
    <row r="92" spans="1:5" ht="13.5" customHeight="1">
      <c r="A92" s="10" t="s">
        <v>173</v>
      </c>
      <c r="B92" s="11" t="s">
        <v>174</v>
      </c>
      <c r="C92" s="12"/>
      <c r="D92" s="13">
        <f>D93+D106</f>
        <v>81063334973</v>
      </c>
      <c r="E92" s="13">
        <f>E93+E106</f>
        <v>92728131815</v>
      </c>
    </row>
    <row r="93" spans="1:5" ht="13.5" customHeight="1">
      <c r="A93" s="10" t="s">
        <v>175</v>
      </c>
      <c r="B93" s="11" t="s">
        <v>176</v>
      </c>
      <c r="C93" s="12" t="s">
        <v>177</v>
      </c>
      <c r="D93" s="13">
        <f>SUM(D94:D104)</f>
        <v>81063334973</v>
      </c>
      <c r="E93" s="13">
        <f>SUM(E94:E104)</f>
        <v>92728131815</v>
      </c>
    </row>
    <row r="94" spans="1:5" ht="13.5" customHeight="1">
      <c r="A94" s="14" t="s">
        <v>178</v>
      </c>
      <c r="B94" s="15" t="s">
        <v>179</v>
      </c>
      <c r="C94" s="16"/>
      <c r="D94" s="51">
        <v>55680000000</v>
      </c>
      <c r="E94" s="18">
        <v>55680000000</v>
      </c>
    </row>
    <row r="95" spans="1:5" ht="13.5" customHeight="1">
      <c r="A95" s="14" t="s">
        <v>180</v>
      </c>
      <c r="B95" s="15" t="s">
        <v>181</v>
      </c>
      <c r="C95" s="16"/>
      <c r="D95" s="51">
        <v>6024502460</v>
      </c>
      <c r="E95" s="18">
        <v>6024502460</v>
      </c>
    </row>
    <row r="96" spans="1:5" ht="13.5" customHeight="1">
      <c r="A96" s="14" t="s">
        <v>182</v>
      </c>
      <c r="B96" s="15" t="s">
        <v>183</v>
      </c>
      <c r="C96" s="16"/>
      <c r="D96" s="17"/>
      <c r="E96" s="17"/>
    </row>
    <row r="97" spans="1:5" ht="13.5" customHeight="1">
      <c r="A97" s="14" t="s">
        <v>184</v>
      </c>
      <c r="B97" s="15" t="s">
        <v>185</v>
      </c>
      <c r="C97" s="16"/>
      <c r="D97" s="17"/>
      <c r="E97" s="17"/>
    </row>
    <row r="98" spans="1:5" ht="13.5" customHeight="1">
      <c r="A98" s="14" t="s">
        <v>186</v>
      </c>
      <c r="B98" s="15" t="s">
        <v>187</v>
      </c>
      <c r="C98" s="16"/>
      <c r="D98" s="17"/>
      <c r="E98" s="17"/>
    </row>
    <row r="99" spans="1:5" ht="13.5" customHeight="1">
      <c r="A99" s="14" t="s">
        <v>188</v>
      </c>
      <c r="B99" s="15" t="s">
        <v>189</v>
      </c>
      <c r="C99" s="16"/>
      <c r="D99" s="17"/>
      <c r="E99" s="17"/>
    </row>
    <row r="100" spans="1:5" ht="13.5" customHeight="1">
      <c r="A100" s="14" t="s">
        <v>190</v>
      </c>
      <c r="B100" s="15" t="s">
        <v>191</v>
      </c>
      <c r="C100" s="16"/>
      <c r="D100" s="51">
        <v>15013122301</v>
      </c>
      <c r="E100" s="18">
        <v>13633915177</v>
      </c>
    </row>
    <row r="101" spans="1:5" ht="13.5" customHeight="1">
      <c r="A101" s="14" t="s">
        <v>192</v>
      </c>
      <c r="B101" s="15" t="s">
        <v>193</v>
      </c>
      <c r="C101" s="16"/>
      <c r="D101" s="51">
        <v>3684066865</v>
      </c>
      <c r="E101" s="18">
        <v>3098213858</v>
      </c>
    </row>
    <row r="102" spans="1:5" ht="13.5" customHeight="1">
      <c r="A102" s="14" t="s">
        <v>194</v>
      </c>
      <c r="B102" s="15" t="s">
        <v>195</v>
      </c>
      <c r="C102" s="16"/>
      <c r="D102" s="51"/>
      <c r="E102" s="18"/>
    </row>
    <row r="103" spans="1:5" ht="13.5" customHeight="1">
      <c r="A103" s="14" t="s">
        <v>196</v>
      </c>
      <c r="B103" s="15" t="s">
        <v>197</v>
      </c>
      <c r="C103" s="16"/>
      <c r="D103" s="51">
        <v>661643347</v>
      </c>
      <c r="E103" s="18">
        <v>14291500320</v>
      </c>
    </row>
    <row r="104" spans="1:5" ht="13.5" customHeight="1">
      <c r="A104" s="14" t="s">
        <v>198</v>
      </c>
      <c r="B104" s="15" t="s">
        <v>199</v>
      </c>
      <c r="C104" s="16"/>
      <c r="D104" s="17"/>
      <c r="E104" s="17"/>
    </row>
    <row r="105" spans="1:5" ht="13.5" customHeight="1">
      <c r="A105" s="14" t="s">
        <v>200</v>
      </c>
      <c r="B105" s="16">
        <v>422</v>
      </c>
      <c r="C105" s="16"/>
      <c r="D105" s="17"/>
      <c r="E105" s="17"/>
    </row>
    <row r="106" spans="1:5" ht="13.5" customHeight="1">
      <c r="A106" s="10" t="s">
        <v>201</v>
      </c>
      <c r="B106" s="12">
        <v>430</v>
      </c>
      <c r="C106" s="12"/>
      <c r="D106" s="13">
        <v>0</v>
      </c>
      <c r="E106" s="13">
        <v>0</v>
      </c>
    </row>
    <row r="107" spans="1:5" ht="13.5" customHeight="1">
      <c r="A107" s="14" t="s">
        <v>202</v>
      </c>
      <c r="B107" s="16">
        <v>432</v>
      </c>
      <c r="C107" s="16" t="s">
        <v>203</v>
      </c>
      <c r="D107" s="17"/>
      <c r="E107" s="17"/>
    </row>
    <row r="108" spans="1:5" ht="13.5" customHeight="1">
      <c r="A108" s="14" t="s">
        <v>204</v>
      </c>
      <c r="B108" s="16">
        <v>433</v>
      </c>
      <c r="C108" s="16"/>
      <c r="D108" s="17"/>
      <c r="E108" s="17"/>
    </row>
    <row r="109" spans="1:5" ht="13.5" customHeight="1">
      <c r="A109" s="20" t="s">
        <v>205</v>
      </c>
      <c r="B109" s="23"/>
      <c r="C109" s="23"/>
      <c r="D109" s="24"/>
      <c r="E109" s="24"/>
    </row>
    <row r="110" spans="1:7" ht="13.5" customHeight="1">
      <c r="A110" s="22" t="s">
        <v>206</v>
      </c>
      <c r="B110" s="12">
        <v>440</v>
      </c>
      <c r="C110" s="12"/>
      <c r="D110" s="13">
        <f>+D92+D68</f>
        <v>112407246086</v>
      </c>
      <c r="E110" s="13">
        <f>+E92+E68</f>
        <v>126675996588</v>
      </c>
      <c r="F110" s="25">
        <f>+D65-D110</f>
        <v>0</v>
      </c>
      <c r="G110" s="25">
        <f>+E65-E110</f>
        <v>0</v>
      </c>
    </row>
    <row r="111" spans="1:5" ht="10.5" customHeight="1">
      <c r="A111" s="26"/>
      <c r="B111" s="27"/>
      <c r="C111" s="28"/>
      <c r="D111" s="42"/>
      <c r="E111" s="42"/>
    </row>
    <row r="112" spans="1:5" ht="13.5" customHeight="1">
      <c r="A112" s="29" t="s">
        <v>207</v>
      </c>
      <c r="B112" s="30"/>
      <c r="C112" s="31"/>
      <c r="D112" s="32"/>
      <c r="E112" s="32"/>
    </row>
    <row r="113" spans="1:5" ht="12.75" customHeight="1">
      <c r="A113" s="33" t="s">
        <v>208</v>
      </c>
      <c r="B113" s="34">
        <v>24</v>
      </c>
      <c r="C113" s="35"/>
      <c r="D113" s="36"/>
      <c r="E113" s="36"/>
    </row>
    <row r="114" spans="1:5" ht="12.75" customHeight="1">
      <c r="A114" s="14" t="s">
        <v>209</v>
      </c>
      <c r="B114" s="37" t="s">
        <v>131</v>
      </c>
      <c r="C114" s="38"/>
      <c r="D114" s="17"/>
      <c r="E114" s="17"/>
    </row>
    <row r="115" spans="1:5" ht="12.75" customHeight="1">
      <c r="A115" s="14" t="s">
        <v>210</v>
      </c>
      <c r="B115" s="37" t="s">
        <v>131</v>
      </c>
      <c r="C115" s="38"/>
      <c r="D115" s="17"/>
      <c r="E115" s="17"/>
    </row>
    <row r="116" spans="1:5" ht="12.75" customHeight="1">
      <c r="A116" s="14" t="s">
        <v>211</v>
      </c>
      <c r="B116" s="37" t="s">
        <v>131</v>
      </c>
      <c r="C116" s="38"/>
      <c r="D116" s="17"/>
      <c r="E116" s="17"/>
    </row>
    <row r="117" spans="1:5" ht="12.75" customHeight="1">
      <c r="A117" s="14" t="s">
        <v>212</v>
      </c>
      <c r="B117" s="37" t="s">
        <v>131</v>
      </c>
      <c r="C117" s="38"/>
      <c r="D117" s="17"/>
      <c r="E117" s="17"/>
    </row>
    <row r="118" spans="1:6" ht="12.75" customHeight="1">
      <c r="A118" s="39" t="s">
        <v>213</v>
      </c>
      <c r="B118" s="40" t="s">
        <v>131</v>
      </c>
      <c r="C118" s="41"/>
      <c r="D118" s="42"/>
      <c r="E118" s="42"/>
      <c r="F118" s="25"/>
    </row>
    <row r="119" spans="1:5" ht="12.75" customHeight="1">
      <c r="A119" s="29"/>
      <c r="B119" s="43" t="s">
        <v>131</v>
      </c>
      <c r="C119" s="32"/>
      <c r="D119" s="32"/>
      <c r="E119" s="32"/>
    </row>
    <row r="120" spans="1:5" ht="11.25" customHeight="1">
      <c r="A120" s="44"/>
      <c r="B120" s="45"/>
      <c r="C120" s="46"/>
      <c r="D120" s="46"/>
      <c r="E120" s="47"/>
    </row>
    <row r="121" spans="1:5" ht="15">
      <c r="A121"/>
      <c r="B121" s="249" t="s">
        <v>218</v>
      </c>
      <c r="C121" s="249"/>
      <c r="D121" s="249"/>
      <c r="E121" s="249"/>
    </row>
    <row r="122" spans="1:5" ht="18">
      <c r="A122" s="250" t="s">
        <v>214</v>
      </c>
      <c r="B122" s="250"/>
      <c r="C122" s="250"/>
      <c r="D122" s="251" t="s">
        <v>215</v>
      </c>
      <c r="E122" s="251"/>
    </row>
    <row r="580" ht="14.25">
      <c r="C580" s="3" t="s">
        <v>219</v>
      </c>
    </row>
    <row r="588" ht="14.25">
      <c r="C588" s="3" t="s">
        <v>219</v>
      </c>
    </row>
    <row r="594" ht="14.25">
      <c r="C594" s="3" t="s">
        <v>219</v>
      </c>
    </row>
    <row r="605" ht="14.25">
      <c r="C605" s="3" t="s">
        <v>219</v>
      </c>
    </row>
    <row r="612" ht="14.25">
      <c r="C612" s="3" t="s">
        <v>219</v>
      </c>
    </row>
    <row r="617" ht="14.25">
      <c r="C617" s="3" t="s">
        <v>219</v>
      </c>
    </row>
    <row r="626" ht="14.25">
      <c r="C626" s="3" t="s">
        <v>219</v>
      </c>
    </row>
    <row r="633" ht="14.25">
      <c r="C633" s="3" t="s">
        <v>219</v>
      </c>
    </row>
    <row r="641" ht="14.25">
      <c r="C641" s="3" t="s">
        <v>219</v>
      </c>
    </row>
    <row r="645" ht="14.25">
      <c r="C645" s="3" t="s">
        <v>219</v>
      </c>
    </row>
    <row r="656" ht="14.25">
      <c r="C656" s="3" t="s">
        <v>219</v>
      </c>
    </row>
    <row r="662" ht="14.25">
      <c r="C662" s="3" t="s">
        <v>219</v>
      </c>
    </row>
    <row r="672" ht="14.25">
      <c r="C672" s="3" t="s">
        <v>219</v>
      </c>
    </row>
    <row r="677" ht="14.25">
      <c r="C677" s="3" t="s">
        <v>219</v>
      </c>
    </row>
    <row r="686" ht="14.25">
      <c r="C686" s="3" t="s">
        <v>219</v>
      </c>
    </row>
    <row r="694" ht="14.25">
      <c r="C694" s="3" t="s">
        <v>219</v>
      </c>
    </row>
    <row r="700" ht="14.25">
      <c r="C700" s="3" t="s">
        <v>219</v>
      </c>
    </row>
    <row r="721" ht="14.25">
      <c r="C721" s="3" t="s">
        <v>219</v>
      </c>
    </row>
    <row r="741" ht="14.25">
      <c r="C741" s="3" t="s">
        <v>219</v>
      </c>
    </row>
    <row r="745" ht="14.25">
      <c r="C745" s="3" t="s">
        <v>219</v>
      </c>
    </row>
  </sheetData>
  <sheetProtection/>
  <mergeCells count="14">
    <mergeCell ref="D9:E9"/>
    <mergeCell ref="A6:E6"/>
    <mergeCell ref="A7:E7"/>
    <mergeCell ref="A8:E8"/>
    <mergeCell ref="D2:E2"/>
    <mergeCell ref="D3:E4"/>
    <mergeCell ref="B121:E121"/>
    <mergeCell ref="A122:C122"/>
    <mergeCell ref="D122:E122"/>
    <mergeCell ref="A10:A11"/>
    <mergeCell ref="B10:B11"/>
    <mergeCell ref="C10:C11"/>
    <mergeCell ref="D10:D11"/>
    <mergeCell ref="E10:E11"/>
  </mergeCells>
  <printOptions horizontalCentered="1"/>
  <pageMargins left="1.062992125984252" right="0.2362204724409449" top="0.2755905511811024" bottom="0.2362204724409449" header="0.275590551181102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Q841"/>
  <sheetViews>
    <sheetView zoomScalePageLayoutView="0" workbookViewId="0" topLeftCell="A1">
      <selection activeCell="C18" sqref="C18"/>
    </sheetView>
  </sheetViews>
  <sheetFormatPr defaultColWidth="8.796875" defaultRowHeight="14.25"/>
  <cols>
    <col min="1" max="1" width="41.19921875" style="0" customWidth="1"/>
    <col min="2" max="2" width="16.69921875" style="0" customWidth="1"/>
    <col min="3" max="3" width="15.69921875" style="0" customWidth="1"/>
    <col min="4" max="4" width="15.5" style="0" customWidth="1"/>
    <col min="5" max="5" width="15.69921875" style="0" customWidth="1"/>
    <col min="6" max="6" width="18.09765625" style="0" customWidth="1"/>
    <col min="8" max="8" width="21.59765625" style="0" customWidth="1"/>
  </cols>
  <sheetData>
    <row r="3" spans="1:6" ht="21" customHeight="1">
      <c r="A3" s="280" t="s">
        <v>0</v>
      </c>
      <c r="B3" s="280"/>
      <c r="C3" s="280"/>
      <c r="D3" s="280"/>
      <c r="E3" s="280"/>
      <c r="F3" s="280"/>
    </row>
    <row r="4" ht="15.75" customHeight="1">
      <c r="E4" s="236" t="s">
        <v>780</v>
      </c>
    </row>
    <row r="5" spans="1:6" ht="15" customHeight="1">
      <c r="A5" s="298"/>
      <c r="B5" s="300" t="s">
        <v>781</v>
      </c>
      <c r="C5" s="300" t="s">
        <v>782</v>
      </c>
      <c r="D5" s="300" t="s">
        <v>783</v>
      </c>
      <c r="E5" s="300" t="s">
        <v>784</v>
      </c>
      <c r="F5" s="300" t="s">
        <v>432</v>
      </c>
    </row>
    <row r="6" spans="1:17" ht="16.5" customHeight="1">
      <c r="A6" s="299"/>
      <c r="B6" s="301" t="s">
        <v>785</v>
      </c>
      <c r="C6" s="301"/>
      <c r="D6" s="301"/>
      <c r="E6" s="301" t="s">
        <v>786</v>
      </c>
      <c r="F6" s="301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 s="240" customFormat="1" ht="16.5" customHeight="1">
      <c r="A7" s="237" t="s">
        <v>787</v>
      </c>
      <c r="B7" s="238"/>
      <c r="C7" s="238"/>
      <c r="D7" s="238"/>
      <c r="E7" s="238"/>
      <c r="F7" s="238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7" ht="16.5" customHeight="1">
      <c r="A8" s="241" t="s">
        <v>788</v>
      </c>
      <c r="B8" s="199">
        <v>138476341696</v>
      </c>
      <c r="C8" s="199">
        <v>88456027251</v>
      </c>
      <c r="D8" s="199">
        <v>19077233770</v>
      </c>
      <c r="E8" s="199">
        <v>695748851</v>
      </c>
      <c r="F8" s="199">
        <f>SUM(B8:E8)</f>
        <v>246705351568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</row>
    <row r="9" spans="1:17" ht="16.5" customHeight="1">
      <c r="A9" s="242" t="s">
        <v>789</v>
      </c>
      <c r="B9" s="148">
        <v>42598481324</v>
      </c>
      <c r="C9" s="198"/>
      <c r="D9" s="198"/>
      <c r="E9" s="198"/>
      <c r="F9" s="199">
        <f>SUM(B9:E9)</f>
        <v>42598481324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</row>
    <row r="10" spans="1:17" ht="16.5" customHeight="1">
      <c r="A10" s="243" t="s">
        <v>790</v>
      </c>
      <c r="B10" s="153">
        <f>SUM(B8:B9)</f>
        <v>181074823020</v>
      </c>
      <c r="C10" s="153">
        <f>SUM(C8:C9)</f>
        <v>88456027251</v>
      </c>
      <c r="D10" s="153">
        <f>SUM(D8:D9)</f>
        <v>19077233770</v>
      </c>
      <c r="E10" s="153">
        <f>SUM(E8:E9)</f>
        <v>695748851</v>
      </c>
      <c r="F10" s="153">
        <f>SUM(F8:F9)</f>
        <v>289303832892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</row>
    <row r="11" spans="1:17" ht="16.5" customHeight="1">
      <c r="A11" s="244" t="s">
        <v>791</v>
      </c>
      <c r="B11" s="199"/>
      <c r="C11" s="199"/>
      <c r="D11" s="199"/>
      <c r="E11" s="199"/>
      <c r="F11" s="199">
        <f>SUM(B11:E11)</f>
        <v>0</v>
      </c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</row>
    <row r="12" spans="1:17" ht="16.5" customHeight="1">
      <c r="A12" s="182" t="s">
        <v>792</v>
      </c>
      <c r="B12" s="112">
        <v>1872200477</v>
      </c>
      <c r="C12" s="245">
        <v>3106746681</v>
      </c>
      <c r="D12" s="245">
        <v>4050631890</v>
      </c>
      <c r="E12" s="245">
        <v>205124727</v>
      </c>
      <c r="F12" s="112">
        <f>SUM(B12:E12)</f>
        <v>9234703775</v>
      </c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</row>
    <row r="13" spans="1:17" ht="16.5" customHeight="1">
      <c r="A13" s="182" t="s">
        <v>793</v>
      </c>
      <c r="B13" s="112"/>
      <c r="C13" s="112"/>
      <c r="D13" s="107"/>
      <c r="E13" s="107"/>
      <c r="F13" s="112">
        <v>264365625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ht="16.5" customHeight="1">
      <c r="A14" s="182" t="s">
        <v>794</v>
      </c>
      <c r="B14" s="112"/>
      <c r="C14" s="112"/>
      <c r="D14" s="112"/>
      <c r="E14" s="112"/>
      <c r="F14" s="112">
        <f>2180390025-2091075633+1714516513</f>
        <v>1803830905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7" ht="16.5" customHeight="1">
      <c r="A15" s="182" t="s">
        <v>795</v>
      </c>
      <c r="B15" s="112"/>
      <c r="C15" s="112"/>
      <c r="D15" s="112"/>
      <c r="E15" s="112"/>
      <c r="F15" s="112">
        <f>-(1926437987+255985573)</f>
        <v>-2182423560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</row>
    <row r="16" spans="1:17" ht="16.5" customHeight="1">
      <c r="A16" s="243" t="s">
        <v>796</v>
      </c>
      <c r="B16" s="153">
        <f>SUM(B14:B15)</f>
        <v>0</v>
      </c>
      <c r="C16" s="153">
        <f>SUM(C14:C15)</f>
        <v>0</v>
      </c>
      <c r="D16" s="153">
        <f>SUM(D14:D15)</f>
        <v>0</v>
      </c>
      <c r="E16" s="153">
        <f>SUM(E14:E15)</f>
        <v>0</v>
      </c>
      <c r="F16" s="153">
        <f>+F12+F13+F14+F15</f>
        <v>9120476745</v>
      </c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9" spans="1:6" ht="19.5">
      <c r="A19" s="280" t="s">
        <v>1</v>
      </c>
      <c r="B19" s="280"/>
      <c r="C19" s="280"/>
      <c r="D19" s="280"/>
      <c r="E19" s="280"/>
      <c r="F19" s="280"/>
    </row>
    <row r="20" ht="15">
      <c r="E20" s="236" t="s">
        <v>780</v>
      </c>
    </row>
    <row r="21" spans="1:6" ht="14.25">
      <c r="A21" s="298"/>
      <c r="B21" s="300" t="s">
        <v>781</v>
      </c>
      <c r="C21" s="300" t="s">
        <v>782</v>
      </c>
      <c r="D21" s="300" t="s">
        <v>783</v>
      </c>
      <c r="E21" s="300" t="s">
        <v>784</v>
      </c>
      <c r="F21" s="300" t="s">
        <v>432</v>
      </c>
    </row>
    <row r="22" spans="1:6" ht="14.25">
      <c r="A22" s="299"/>
      <c r="B22" s="301" t="s">
        <v>785</v>
      </c>
      <c r="C22" s="301"/>
      <c r="D22" s="301"/>
      <c r="E22" s="301" t="s">
        <v>786</v>
      </c>
      <c r="F22" s="301"/>
    </row>
    <row r="23" spans="1:6" ht="16.5">
      <c r="A23" s="237" t="s">
        <v>787</v>
      </c>
      <c r="B23" s="238"/>
      <c r="C23" s="238"/>
      <c r="D23" s="238"/>
      <c r="E23" s="238"/>
      <c r="F23" s="238"/>
    </row>
    <row r="24" spans="1:6" ht="15">
      <c r="A24" s="241" t="s">
        <v>788</v>
      </c>
      <c r="B24" s="199">
        <v>129112216866</v>
      </c>
      <c r="C24" s="199">
        <v>84112751378</v>
      </c>
      <c r="D24" s="199">
        <v>4459210743</v>
      </c>
      <c r="E24" s="199">
        <v>888925737</v>
      </c>
      <c r="F24" s="199">
        <f>SUM(B24:E24)</f>
        <v>218573104724</v>
      </c>
    </row>
    <row r="25" spans="1:6" ht="15">
      <c r="A25" s="242" t="s">
        <v>789</v>
      </c>
      <c r="B25" s="148">
        <v>38959448914</v>
      </c>
      <c r="C25" s="198"/>
      <c r="D25" s="198"/>
      <c r="E25" s="198"/>
      <c r="F25" s="199">
        <f>SUM(B25:E25)</f>
        <v>38959448914</v>
      </c>
    </row>
    <row r="26" spans="1:6" ht="15.75">
      <c r="A26" s="243" t="s">
        <v>790</v>
      </c>
      <c r="B26" s="153">
        <f>SUM(B24:B25)</f>
        <v>168071665780</v>
      </c>
      <c r="C26" s="153">
        <f>SUM(C24:C25)</f>
        <v>84112751378</v>
      </c>
      <c r="D26" s="153">
        <f>SUM(D24:D25)</f>
        <v>4459210743</v>
      </c>
      <c r="E26" s="153">
        <f>SUM(E24:E25)</f>
        <v>888925737</v>
      </c>
      <c r="F26" s="153">
        <f>SUM(F24:F25)</f>
        <v>257532553638</v>
      </c>
    </row>
    <row r="27" spans="1:6" ht="16.5">
      <c r="A27" s="244" t="s">
        <v>791</v>
      </c>
      <c r="B27" s="199"/>
      <c r="C27" s="199"/>
      <c r="D27" s="199"/>
      <c r="E27" s="199"/>
      <c r="F27" s="199">
        <f>SUM(B27:E27)</f>
        <v>0</v>
      </c>
    </row>
    <row r="28" spans="1:6" ht="15">
      <c r="A28" s="182" t="s">
        <v>792</v>
      </c>
      <c r="B28" s="112">
        <v>-105510634</v>
      </c>
      <c r="C28" s="245">
        <v>-2919868403</v>
      </c>
      <c r="D28" s="245">
        <v>947041965</v>
      </c>
      <c r="E28" s="245">
        <v>168947306</v>
      </c>
      <c r="F28" s="112">
        <f>SUM(B28:E28)</f>
        <v>-1909389766</v>
      </c>
    </row>
    <row r="29" spans="1:6" ht="15">
      <c r="A29" s="182" t="s">
        <v>793</v>
      </c>
      <c r="B29" s="112"/>
      <c r="C29" s="112"/>
      <c r="D29" s="107"/>
      <c r="E29" s="107"/>
      <c r="F29" s="112">
        <v>27325395</v>
      </c>
    </row>
    <row r="30" spans="1:6" ht="15">
      <c r="A30" s="182" t="s">
        <v>794</v>
      </c>
      <c r="B30" s="112"/>
      <c r="C30" s="112"/>
      <c r="D30" s="112"/>
      <c r="E30" s="112"/>
      <c r="F30" s="112">
        <f>827633386-1174769975+316404118</f>
        <v>-30732471</v>
      </c>
    </row>
    <row r="31" spans="1:6" ht="15">
      <c r="A31" s="182" t="s">
        <v>795</v>
      </c>
      <c r="B31" s="112"/>
      <c r="C31" s="112"/>
      <c r="D31" s="112"/>
      <c r="E31" s="112"/>
      <c r="F31" s="112">
        <v>0</v>
      </c>
    </row>
    <row r="32" spans="1:6" ht="15.75">
      <c r="A32" s="243" t="s">
        <v>796</v>
      </c>
      <c r="B32" s="153">
        <f>SUM(B30:B31)</f>
        <v>0</v>
      </c>
      <c r="C32" s="153">
        <f>SUM(C30:C31)</f>
        <v>0</v>
      </c>
      <c r="D32" s="153">
        <f>SUM(D30:D31)</f>
        <v>0</v>
      </c>
      <c r="E32" s="153">
        <f>SUM(E30:E31)</f>
        <v>0</v>
      </c>
      <c r="F32" s="153">
        <f>+F28+F29+F30+F31</f>
        <v>-1912796842</v>
      </c>
    </row>
    <row r="38" spans="1:6" ht="19.5">
      <c r="A38" s="280" t="s">
        <v>2</v>
      </c>
      <c r="B38" s="280"/>
      <c r="C38" s="280"/>
      <c r="D38" s="280"/>
      <c r="E38" s="280"/>
      <c r="F38" s="280"/>
    </row>
    <row r="39" ht="15">
      <c r="E39" s="236" t="s">
        <v>780</v>
      </c>
    </row>
    <row r="40" spans="1:6" ht="14.25">
      <c r="A40" s="298"/>
      <c r="B40" s="300" t="s">
        <v>781</v>
      </c>
      <c r="C40" s="300" t="s">
        <v>782</v>
      </c>
      <c r="D40" s="300" t="s">
        <v>783</v>
      </c>
      <c r="E40" s="300" t="s">
        <v>784</v>
      </c>
      <c r="F40" s="300" t="s">
        <v>432</v>
      </c>
    </row>
    <row r="41" spans="1:6" ht="14.25">
      <c r="A41" s="299"/>
      <c r="B41" s="301" t="s">
        <v>785</v>
      </c>
      <c r="C41" s="301"/>
      <c r="D41" s="301"/>
      <c r="E41" s="301" t="s">
        <v>786</v>
      </c>
      <c r="F41" s="301"/>
    </row>
    <row r="42" spans="1:17" s="240" customFormat="1" ht="16.5" customHeight="1">
      <c r="A42" s="237" t="s">
        <v>797</v>
      </c>
      <c r="B42" s="238"/>
      <c r="C42" s="238"/>
      <c r="D42" s="238"/>
      <c r="E42" s="238"/>
      <c r="F42" s="238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</row>
    <row r="43" spans="1:17" ht="16.5" customHeight="1">
      <c r="A43" s="241" t="s">
        <v>798</v>
      </c>
      <c r="B43" s="199">
        <v>3559780230</v>
      </c>
      <c r="C43" s="199">
        <v>43524701138</v>
      </c>
      <c r="D43" s="199"/>
      <c r="E43" s="199">
        <v>2663073910</v>
      </c>
      <c r="F43" s="199">
        <f>SUM(B43:E43)</f>
        <v>49747555278</v>
      </c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</row>
    <row r="44" spans="1:17" ht="16.5" customHeight="1">
      <c r="A44" s="182" t="s">
        <v>799</v>
      </c>
      <c r="B44" s="112">
        <v>1120068885</v>
      </c>
      <c r="C44" s="112">
        <v>4199045928</v>
      </c>
      <c r="D44" s="112"/>
      <c r="E44" s="112"/>
      <c r="F44" s="112">
        <f>SUM(B44:E44)</f>
        <v>5319114813</v>
      </c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</row>
    <row r="45" spans="1:17" ht="16.5" customHeight="1">
      <c r="A45" s="182" t="s">
        <v>800</v>
      </c>
      <c r="B45" s="112">
        <v>3299945854</v>
      </c>
      <c r="C45" s="112">
        <v>7970327066</v>
      </c>
      <c r="D45" s="112">
        <v>5782875311</v>
      </c>
      <c r="E45" s="112"/>
      <c r="F45" s="112">
        <f>SUM(B45:E45)</f>
        <v>17053148231</v>
      </c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</row>
    <row r="46" spans="1:17" ht="16.5" customHeight="1">
      <c r="A46" s="182" t="s">
        <v>318</v>
      </c>
      <c r="B46" s="112">
        <v>2122438670</v>
      </c>
      <c r="C46" s="112">
        <v>2249880914</v>
      </c>
      <c r="D46" s="112">
        <v>9708830016</v>
      </c>
      <c r="E46" s="112"/>
      <c r="F46" s="112">
        <f>SUM(B46:E46)</f>
        <v>14081149600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</row>
    <row r="47" spans="1:17" ht="16.5" customHeight="1">
      <c r="A47" s="246" t="s">
        <v>801</v>
      </c>
      <c r="B47" s="173"/>
      <c r="C47" s="173"/>
      <c r="D47" s="173"/>
      <c r="E47" s="173"/>
      <c r="F47" s="173">
        <f>+F48-F43-F44-F45-F46</f>
        <v>40475028666</v>
      </c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</row>
    <row r="48" spans="1:17" ht="16.5" customHeight="1">
      <c r="A48" s="243" t="s">
        <v>802</v>
      </c>
      <c r="B48" s="153">
        <f>SUM(B43:B47)</f>
        <v>10102233639</v>
      </c>
      <c r="C48" s="153">
        <f>SUM(C43:C47)</f>
        <v>57943955046</v>
      </c>
      <c r="D48" s="153">
        <f>SUM(D43:D47)</f>
        <v>15491705327</v>
      </c>
      <c r="E48" s="153">
        <f>SUM(E43:E47)</f>
        <v>2663073910</v>
      </c>
      <c r="F48" s="153">
        <v>126675996588</v>
      </c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</row>
    <row r="49" spans="1:17" ht="16.5" customHeight="1">
      <c r="A49" s="244" t="s">
        <v>803</v>
      </c>
      <c r="B49" s="199"/>
      <c r="C49" s="199"/>
      <c r="D49" s="199"/>
      <c r="E49" s="199"/>
      <c r="F49" s="199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</row>
    <row r="50" spans="1:17" ht="16.5" customHeight="1">
      <c r="A50" s="182" t="s">
        <v>804</v>
      </c>
      <c r="B50" s="112">
        <v>5775827164</v>
      </c>
      <c r="C50" s="245">
        <v>6232610152</v>
      </c>
      <c r="D50" s="245">
        <v>12249508811</v>
      </c>
      <c r="E50" s="245"/>
      <c r="F50" s="112">
        <f>SUM(B50:E50)</f>
        <v>24257946127</v>
      </c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</row>
    <row r="51" spans="1:17" ht="16.5" customHeight="1">
      <c r="A51" s="182" t="s">
        <v>805</v>
      </c>
      <c r="B51" s="112">
        <v>1304450000</v>
      </c>
      <c r="C51" s="112">
        <v>1400000000</v>
      </c>
      <c r="D51" s="107"/>
      <c r="E51" s="107"/>
      <c r="F51" s="112">
        <f>SUM(B51:E51)</f>
        <v>2704450000</v>
      </c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</row>
    <row r="52" spans="1:17" ht="16.5" customHeight="1">
      <c r="A52" s="182" t="s">
        <v>806</v>
      </c>
      <c r="B52" s="112"/>
      <c r="C52" s="112"/>
      <c r="D52" s="112"/>
      <c r="E52" s="112"/>
      <c r="F52" s="112">
        <f>+F53-F50-F51</f>
        <v>6985468646</v>
      </c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</row>
    <row r="53" spans="1:16" ht="16.5" customHeight="1">
      <c r="A53" s="243" t="s">
        <v>807</v>
      </c>
      <c r="B53" s="153">
        <f>SUM(B50:B52)</f>
        <v>7080277164</v>
      </c>
      <c r="C53" s="153">
        <f>SUM(C50:C52)</f>
        <v>7632610152</v>
      </c>
      <c r="D53" s="153">
        <f>SUM(D50:D52)</f>
        <v>12249508811</v>
      </c>
      <c r="E53" s="153">
        <f>SUM(E50:E52)</f>
        <v>0</v>
      </c>
      <c r="F53" s="153">
        <v>33947864773</v>
      </c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  <row r="55" spans="1:6" ht="19.5">
      <c r="A55" s="280" t="s">
        <v>3</v>
      </c>
      <c r="B55" s="280"/>
      <c r="C55" s="280"/>
      <c r="D55" s="280"/>
      <c r="E55" s="280"/>
      <c r="F55" s="280"/>
    </row>
    <row r="56" ht="15">
      <c r="E56" s="236" t="s">
        <v>780</v>
      </c>
    </row>
    <row r="57" spans="1:6" ht="14.25">
      <c r="A57" s="298"/>
      <c r="B57" s="300" t="s">
        <v>781</v>
      </c>
      <c r="C57" s="300" t="s">
        <v>782</v>
      </c>
      <c r="D57" s="300" t="s">
        <v>783</v>
      </c>
      <c r="E57" s="300" t="s">
        <v>784</v>
      </c>
      <c r="F57" s="300" t="s">
        <v>432</v>
      </c>
    </row>
    <row r="58" spans="1:6" ht="14.25">
      <c r="A58" s="299"/>
      <c r="B58" s="301" t="s">
        <v>785</v>
      </c>
      <c r="C58" s="301"/>
      <c r="D58" s="301"/>
      <c r="E58" s="301" t="s">
        <v>786</v>
      </c>
      <c r="F58" s="301"/>
    </row>
    <row r="59" spans="1:6" ht="16.5">
      <c r="A59" s="237" t="s">
        <v>797</v>
      </c>
      <c r="B59" s="238"/>
      <c r="C59" s="238"/>
      <c r="D59" s="238"/>
      <c r="E59" s="238"/>
      <c r="F59" s="238"/>
    </row>
    <row r="60" spans="1:6" ht="15">
      <c r="A60" s="241" t="s">
        <v>798</v>
      </c>
      <c r="B60" s="199">
        <v>4977516173</v>
      </c>
      <c r="C60" s="199">
        <v>40812846844</v>
      </c>
      <c r="D60" s="199"/>
      <c r="E60" s="199">
        <v>2421337966</v>
      </c>
      <c r="F60" s="199">
        <f>SUM(B60:E60)</f>
        <v>48211700983</v>
      </c>
    </row>
    <row r="61" spans="1:6" ht="15">
      <c r="A61" s="182" t="s">
        <v>799</v>
      </c>
      <c r="B61" s="112">
        <v>77197951</v>
      </c>
      <c r="C61" s="112">
        <v>778138735</v>
      </c>
      <c r="D61" s="112"/>
      <c r="E61" s="112"/>
      <c r="F61" s="199">
        <f>SUM(B61:E61)</f>
        <v>855336686</v>
      </c>
    </row>
    <row r="62" spans="1:6" ht="15">
      <c r="A62" s="182" t="s">
        <v>800</v>
      </c>
      <c r="B62" s="112">
        <v>4211709848</v>
      </c>
      <c r="C62" s="112">
        <v>10039824407</v>
      </c>
      <c r="D62" s="112">
        <v>4661534090</v>
      </c>
      <c r="E62" s="112">
        <v>132585079</v>
      </c>
      <c r="F62" s="199">
        <f>SUM(B62:E62)</f>
        <v>19045653424</v>
      </c>
    </row>
    <row r="63" spans="1:6" ht="15">
      <c r="A63" s="182" t="s">
        <v>318</v>
      </c>
      <c r="B63" s="112">
        <v>2108998966</v>
      </c>
      <c r="C63" s="112">
        <v>1246337585</v>
      </c>
      <c r="D63" s="112">
        <v>7933791865</v>
      </c>
      <c r="E63" s="112">
        <v>0</v>
      </c>
      <c r="F63" s="199">
        <f>SUM(B63:E63)</f>
        <v>11289128416</v>
      </c>
    </row>
    <row r="64" spans="1:6" ht="15">
      <c r="A64" s="246" t="s">
        <v>801</v>
      </c>
      <c r="B64" s="173"/>
      <c r="C64" s="173"/>
      <c r="D64" s="173"/>
      <c r="E64" s="173"/>
      <c r="F64" s="199">
        <f>+F65-F60-F61-F62-F63</f>
        <v>33005426577</v>
      </c>
    </row>
    <row r="65" spans="1:6" ht="15.75">
      <c r="A65" s="243" t="s">
        <v>802</v>
      </c>
      <c r="B65" s="153"/>
      <c r="C65" s="153"/>
      <c r="D65" s="153"/>
      <c r="E65" s="153"/>
      <c r="F65" s="153">
        <v>112407246086</v>
      </c>
    </row>
    <row r="66" spans="1:6" ht="16.5">
      <c r="A66" s="244" t="s">
        <v>803</v>
      </c>
      <c r="B66" s="199"/>
      <c r="C66" s="199"/>
      <c r="D66" s="199"/>
      <c r="E66" s="199"/>
      <c r="F66" s="199"/>
    </row>
    <row r="67" spans="1:6" ht="15">
      <c r="A67" s="182" t="s">
        <v>804</v>
      </c>
      <c r="B67" s="112">
        <v>6608160633</v>
      </c>
      <c r="C67" s="112">
        <v>3402429375</v>
      </c>
      <c r="D67" s="112">
        <v>11045005710</v>
      </c>
      <c r="E67" s="112">
        <v>0</v>
      </c>
      <c r="F67" s="112">
        <f>SUM(B67:E67)</f>
        <v>21055595718</v>
      </c>
    </row>
    <row r="68" spans="1:6" ht="15">
      <c r="A68" s="182" t="s">
        <v>805</v>
      </c>
      <c r="B68" s="112">
        <v>6500000000</v>
      </c>
      <c r="C68" s="112"/>
      <c r="D68" s="112"/>
      <c r="E68" s="107"/>
      <c r="F68" s="112">
        <f>SUM(B68:E68)</f>
        <v>6500000000</v>
      </c>
    </row>
    <row r="69" spans="1:6" ht="15">
      <c r="A69" s="182" t="s">
        <v>806</v>
      </c>
      <c r="B69" s="112"/>
      <c r="C69" s="112"/>
      <c r="D69" s="112"/>
      <c r="E69" s="112"/>
      <c r="F69" s="112">
        <f>+F70-F67-F68</f>
        <v>3788315395</v>
      </c>
    </row>
    <row r="70" spans="1:6" ht="15.75">
      <c r="A70" s="243" t="s">
        <v>807</v>
      </c>
      <c r="B70" s="153"/>
      <c r="C70" s="153"/>
      <c r="D70" s="153"/>
      <c r="E70" s="153"/>
      <c r="F70" s="153">
        <f>31343911113</f>
        <v>31343911113</v>
      </c>
    </row>
    <row r="676" ht="14.25">
      <c r="C676" t="s">
        <v>219</v>
      </c>
    </row>
    <row r="684" ht="14.25">
      <c r="C684" t="s">
        <v>219</v>
      </c>
    </row>
    <row r="690" ht="14.25">
      <c r="C690" t="s">
        <v>219</v>
      </c>
    </row>
    <row r="701" ht="14.25">
      <c r="C701" t="s">
        <v>219</v>
      </c>
    </row>
    <row r="708" ht="14.25">
      <c r="C708" t="s">
        <v>219</v>
      </c>
    </row>
    <row r="713" ht="14.25">
      <c r="C713" t="s">
        <v>219</v>
      </c>
    </row>
    <row r="722" ht="14.25">
      <c r="C722" t="s">
        <v>219</v>
      </c>
    </row>
    <row r="729" ht="14.25">
      <c r="C729" t="s">
        <v>219</v>
      </c>
    </row>
    <row r="737" ht="14.25">
      <c r="C737" t="s">
        <v>219</v>
      </c>
    </row>
    <row r="741" ht="14.25">
      <c r="C741" t="s">
        <v>219</v>
      </c>
    </row>
    <row r="752" ht="14.25">
      <c r="C752" t="s">
        <v>219</v>
      </c>
    </row>
    <row r="758" ht="14.25">
      <c r="C758" t="s">
        <v>219</v>
      </c>
    </row>
    <row r="768" ht="14.25">
      <c r="C768" t="s">
        <v>219</v>
      </c>
    </row>
    <row r="773" ht="14.25">
      <c r="C773" t="s">
        <v>219</v>
      </c>
    </row>
    <row r="782" ht="14.25">
      <c r="C782" t="s">
        <v>219</v>
      </c>
    </row>
    <row r="790" ht="14.25">
      <c r="C790" t="s">
        <v>219</v>
      </c>
    </row>
    <row r="796" ht="14.25">
      <c r="C796" t="s">
        <v>219</v>
      </c>
    </row>
    <row r="817" ht="14.25">
      <c r="C817" t="s">
        <v>219</v>
      </c>
    </row>
    <row r="837" ht="14.25">
      <c r="C837" t="s">
        <v>219</v>
      </c>
    </row>
    <row r="841" ht="14.25">
      <c r="C841" t="s">
        <v>219</v>
      </c>
    </row>
  </sheetData>
  <sheetProtection/>
  <mergeCells count="28">
    <mergeCell ref="A3:F3"/>
    <mergeCell ref="A5:A6"/>
    <mergeCell ref="B5:B6"/>
    <mergeCell ref="C5:C6"/>
    <mergeCell ref="D5:D6"/>
    <mergeCell ref="E5:E6"/>
    <mergeCell ref="F5:F6"/>
    <mergeCell ref="A19:F19"/>
    <mergeCell ref="A21:A22"/>
    <mergeCell ref="B21:B22"/>
    <mergeCell ref="C21:C22"/>
    <mergeCell ref="D21:D22"/>
    <mergeCell ref="E21:E22"/>
    <mergeCell ref="F21:F22"/>
    <mergeCell ref="A38:F38"/>
    <mergeCell ref="A40:A41"/>
    <mergeCell ref="B40:B41"/>
    <mergeCell ref="C40:C41"/>
    <mergeCell ref="D40:D41"/>
    <mergeCell ref="E40:E41"/>
    <mergeCell ref="F40:F41"/>
    <mergeCell ref="A55:F55"/>
    <mergeCell ref="A57:A58"/>
    <mergeCell ref="B57:B58"/>
    <mergeCell ref="C57:C58"/>
    <mergeCell ref="D57:D58"/>
    <mergeCell ref="E57:E58"/>
    <mergeCell ref="F57:F58"/>
  </mergeCells>
  <printOptions/>
  <pageMargins left="1.25" right="0" top="0.31496062992125984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0"/>
  <sheetViews>
    <sheetView zoomScalePageLayoutView="0" workbookViewId="0" topLeftCell="A1">
      <selection activeCell="B8" sqref="B8:B9"/>
    </sheetView>
  </sheetViews>
  <sheetFormatPr defaultColWidth="8.796875" defaultRowHeight="14.25"/>
  <cols>
    <col min="1" max="1" width="54.8984375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8">
      <c r="A1" s="49"/>
      <c r="B1" s="49"/>
      <c r="C1" s="49"/>
      <c r="D1" s="82"/>
      <c r="E1" s="82"/>
      <c r="F1" s="82"/>
      <c r="G1" s="82"/>
    </row>
    <row r="2" spans="1:7" ht="15">
      <c r="A2" s="53" t="s">
        <v>7</v>
      </c>
      <c r="B2" s="54"/>
      <c r="C2" s="54"/>
      <c r="E2" s="259" t="s">
        <v>281</v>
      </c>
      <c r="F2" s="259"/>
      <c r="G2" s="259"/>
    </row>
    <row r="3" spans="1:7" ht="15">
      <c r="A3" s="53"/>
      <c r="B3" s="54"/>
      <c r="C3" s="54"/>
      <c r="E3" s="260" t="s">
        <v>282</v>
      </c>
      <c r="F3" s="260"/>
      <c r="G3" s="260"/>
    </row>
    <row r="4" spans="1:7" ht="15">
      <c r="A4" s="53"/>
      <c r="B4" s="54"/>
      <c r="C4" s="54"/>
      <c r="E4" s="260" t="s">
        <v>283</v>
      </c>
      <c r="F4" s="260"/>
      <c r="G4" s="260"/>
    </row>
    <row r="5" spans="1:7" ht="21.75">
      <c r="A5" s="261" t="s">
        <v>220</v>
      </c>
      <c r="B5" s="261"/>
      <c r="C5" s="261"/>
      <c r="D5" s="261"/>
      <c r="E5" s="261"/>
      <c r="F5" s="261"/>
      <c r="G5" s="261"/>
    </row>
    <row r="6" spans="1:14" ht="15" customHeight="1">
      <c r="A6" s="262" t="s">
        <v>284</v>
      </c>
      <c r="B6" s="262"/>
      <c r="C6" s="262"/>
      <c r="D6" s="262"/>
      <c r="E6" s="262"/>
      <c r="F6" s="262"/>
      <c r="G6" s="262"/>
      <c r="H6" s="265"/>
      <c r="I6" s="265"/>
      <c r="J6" s="265"/>
      <c r="K6" s="265"/>
      <c r="L6" s="265"/>
      <c r="M6" s="265"/>
      <c r="N6" s="265"/>
    </row>
    <row r="7" spans="1:7" ht="18">
      <c r="A7" s="57"/>
      <c r="B7" s="54"/>
      <c r="C7" s="54"/>
      <c r="F7" s="58" t="s">
        <v>280</v>
      </c>
      <c r="G7" s="59"/>
    </row>
    <row r="8" spans="1:7" ht="15.75">
      <c r="A8" s="263" t="s">
        <v>221</v>
      </c>
      <c r="B8" s="263" t="s">
        <v>222</v>
      </c>
      <c r="C8" s="263" t="s">
        <v>14</v>
      </c>
      <c r="D8" s="266" t="s">
        <v>285</v>
      </c>
      <c r="E8" s="267"/>
      <c r="F8" s="268" t="s">
        <v>223</v>
      </c>
      <c r="G8" s="269"/>
    </row>
    <row r="9" spans="1:7" ht="14.25">
      <c r="A9" s="264"/>
      <c r="B9" s="264" t="s">
        <v>222</v>
      </c>
      <c r="C9" s="264"/>
      <c r="D9" s="60" t="s">
        <v>224</v>
      </c>
      <c r="E9" s="60" t="s">
        <v>225</v>
      </c>
      <c r="F9" s="60" t="s">
        <v>224</v>
      </c>
      <c r="G9" s="60" t="s">
        <v>225</v>
      </c>
    </row>
    <row r="10" spans="1:7" ht="1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61">
        <v>7</v>
      </c>
    </row>
    <row r="11" spans="1:8" ht="14.25">
      <c r="A11" s="62" t="s">
        <v>226</v>
      </c>
      <c r="B11" s="63" t="s">
        <v>227</v>
      </c>
      <c r="C11" s="64" t="s">
        <v>228</v>
      </c>
      <c r="D11" s="65">
        <v>68379776796</v>
      </c>
      <c r="E11" s="65">
        <v>80716268443</v>
      </c>
      <c r="F11" s="65">
        <v>257532553638</v>
      </c>
      <c r="G11" s="65">
        <v>289303832892</v>
      </c>
      <c r="H11" s="70"/>
    </row>
    <row r="12" spans="1:7" ht="14.25">
      <c r="A12" s="66" t="s">
        <v>229</v>
      </c>
      <c r="B12" s="67" t="s">
        <v>230</v>
      </c>
      <c r="C12" s="68" t="s">
        <v>231</v>
      </c>
      <c r="D12" s="69">
        <v>0</v>
      </c>
      <c r="E12" s="69">
        <v>0</v>
      </c>
      <c r="F12" s="69">
        <v>0</v>
      </c>
      <c r="G12" s="69">
        <v>0</v>
      </c>
    </row>
    <row r="13" spans="1:8" ht="14.25">
      <c r="A13" s="66" t="s">
        <v>232</v>
      </c>
      <c r="B13" s="67" t="s">
        <v>233</v>
      </c>
      <c r="C13" s="68" t="s">
        <v>234</v>
      </c>
      <c r="D13" s="69">
        <v>68379776796</v>
      </c>
      <c r="E13" s="69">
        <v>80716268443</v>
      </c>
      <c r="F13" s="69">
        <v>257532553638</v>
      </c>
      <c r="G13" s="69">
        <v>289303832892</v>
      </c>
      <c r="H13" s="70"/>
    </row>
    <row r="14" spans="1:8" ht="14.25">
      <c r="A14" s="66" t="s">
        <v>235</v>
      </c>
      <c r="B14" s="67" t="s">
        <v>236</v>
      </c>
      <c r="C14" s="68" t="s">
        <v>237</v>
      </c>
      <c r="D14" s="69">
        <v>64757826885</v>
      </c>
      <c r="E14" s="69">
        <v>78876995115</v>
      </c>
      <c r="F14" s="69">
        <v>248277975246</v>
      </c>
      <c r="G14" s="69">
        <v>268390523345</v>
      </c>
      <c r="H14" s="70"/>
    </row>
    <row r="15" spans="1:8" ht="14.25">
      <c r="A15" s="66" t="s">
        <v>238</v>
      </c>
      <c r="B15" s="67" t="s">
        <v>239</v>
      </c>
      <c r="C15" s="68" t="s">
        <v>131</v>
      </c>
      <c r="D15" s="69">
        <v>3621949911</v>
      </c>
      <c r="E15" s="69">
        <v>1839273328</v>
      </c>
      <c r="F15" s="69">
        <v>9254578392</v>
      </c>
      <c r="G15" s="69">
        <v>20913309547</v>
      </c>
      <c r="H15" s="70"/>
    </row>
    <row r="16" spans="1:8" ht="14.25">
      <c r="A16" s="66" t="s">
        <v>240</v>
      </c>
      <c r="B16" s="67" t="s">
        <v>241</v>
      </c>
      <c r="C16" s="68" t="s">
        <v>242</v>
      </c>
      <c r="D16" s="69">
        <v>5706072</v>
      </c>
      <c r="E16" s="69">
        <v>2153987484</v>
      </c>
      <c r="F16" s="69">
        <v>854958781</v>
      </c>
      <c r="G16" s="69">
        <v>2444755650</v>
      </c>
      <c r="H16" s="70"/>
    </row>
    <row r="17" spans="1:8" ht="14.25">
      <c r="A17" s="66" t="s">
        <v>243</v>
      </c>
      <c r="B17" s="67" t="s">
        <v>244</v>
      </c>
      <c r="C17" s="68" t="s">
        <v>245</v>
      </c>
      <c r="D17" s="69">
        <v>237562495</v>
      </c>
      <c r="E17" s="69">
        <v>456758387</v>
      </c>
      <c r="F17" s="69">
        <v>1174769975</v>
      </c>
      <c r="G17" s="69">
        <v>2091075633</v>
      </c>
      <c r="H17" s="70"/>
    </row>
    <row r="18" spans="1:8" ht="14.25">
      <c r="A18" s="71" t="s">
        <v>246</v>
      </c>
      <c r="B18" s="67" t="s">
        <v>247</v>
      </c>
      <c r="C18" s="68" t="s">
        <v>131</v>
      </c>
      <c r="D18" s="72">
        <v>237562495</v>
      </c>
      <c r="E18" s="72">
        <v>191754007</v>
      </c>
      <c r="F18" s="72">
        <v>1420891985</v>
      </c>
      <c r="G18" s="72">
        <v>939607193</v>
      </c>
      <c r="H18" s="70"/>
    </row>
    <row r="19" spans="1:8" ht="14.25">
      <c r="A19" s="66" t="s">
        <v>248</v>
      </c>
      <c r="B19" s="67" t="s">
        <v>249</v>
      </c>
      <c r="C19" s="68" t="s">
        <v>131</v>
      </c>
      <c r="D19" s="69">
        <v>925524691</v>
      </c>
      <c r="E19" s="69">
        <v>850001115</v>
      </c>
      <c r="F19" s="69">
        <v>2797805947</v>
      </c>
      <c r="G19" s="69">
        <v>3458719026</v>
      </c>
      <c r="H19" s="70"/>
    </row>
    <row r="20" spans="1:8" ht="14.25">
      <c r="A20" s="66" t="s">
        <v>250</v>
      </c>
      <c r="B20" s="67" t="s">
        <v>251</v>
      </c>
      <c r="C20" s="68" t="s">
        <v>131</v>
      </c>
      <c r="D20" s="69">
        <v>1999764369</v>
      </c>
      <c r="E20" s="69">
        <v>2042673400</v>
      </c>
      <c r="F20" s="69">
        <v>8366162211</v>
      </c>
      <c r="G20" s="69">
        <v>8219886746</v>
      </c>
      <c r="H20" s="70"/>
    </row>
    <row r="21" spans="1:8" ht="14.25">
      <c r="A21" s="66" t="s">
        <v>252</v>
      </c>
      <c r="B21" s="67" t="s">
        <v>253</v>
      </c>
      <c r="C21" s="68" t="s">
        <v>131</v>
      </c>
      <c r="D21" s="69">
        <v>464804428</v>
      </c>
      <c r="E21" s="69">
        <v>643827910</v>
      </c>
      <c r="F21" s="69">
        <v>-2229200960</v>
      </c>
      <c r="G21" s="69">
        <v>9588383792</v>
      </c>
      <c r="H21" s="70"/>
    </row>
    <row r="22" spans="1:8" ht="14.25">
      <c r="A22" s="66" t="s">
        <v>254</v>
      </c>
      <c r="B22" s="67" t="s">
        <v>255</v>
      </c>
      <c r="C22" s="68" t="s">
        <v>131</v>
      </c>
      <c r="D22" s="69">
        <v>402413886</v>
      </c>
      <c r="E22" s="69">
        <v>499037532</v>
      </c>
      <c r="F22" s="69">
        <v>648609418</v>
      </c>
      <c r="G22" s="69">
        <v>2937170259</v>
      </c>
      <c r="H22" s="70"/>
    </row>
    <row r="23" spans="1:8" ht="14.25">
      <c r="A23" s="66" t="s">
        <v>256</v>
      </c>
      <c r="B23" s="67" t="s">
        <v>257</v>
      </c>
      <c r="C23" s="68" t="s">
        <v>131</v>
      </c>
      <c r="D23" s="69">
        <v>94701800</v>
      </c>
      <c r="E23" s="69">
        <v>620313987</v>
      </c>
      <c r="F23" s="69">
        <v>332205300</v>
      </c>
      <c r="G23" s="69">
        <v>1222653746</v>
      </c>
      <c r="H23" s="70"/>
    </row>
    <row r="24" spans="1:8" ht="14.25">
      <c r="A24" s="66" t="s">
        <v>258</v>
      </c>
      <c r="B24" s="67" t="s">
        <v>259</v>
      </c>
      <c r="C24" s="68" t="s">
        <v>131</v>
      </c>
      <c r="D24" s="69">
        <v>307712086</v>
      </c>
      <c r="E24" s="69">
        <v>-121276455</v>
      </c>
      <c r="F24" s="69">
        <v>316404118</v>
      </c>
      <c r="G24" s="69">
        <v>1714516513</v>
      </c>
      <c r="H24" s="70"/>
    </row>
    <row r="25" spans="1:8" ht="14.25">
      <c r="A25" s="66" t="s">
        <v>260</v>
      </c>
      <c r="B25" s="73" t="s">
        <v>261</v>
      </c>
      <c r="C25" s="68"/>
      <c r="D25" s="69"/>
      <c r="E25" s="69"/>
      <c r="F25" s="69"/>
      <c r="G25" s="69">
        <v>0</v>
      </c>
      <c r="H25" s="70"/>
    </row>
    <row r="26" spans="1:8" ht="14.25">
      <c r="A26" s="66" t="s">
        <v>262</v>
      </c>
      <c r="B26" s="67" t="s">
        <v>263</v>
      </c>
      <c r="C26" s="68" t="s">
        <v>131</v>
      </c>
      <c r="D26" s="69">
        <v>772516514</v>
      </c>
      <c r="E26" s="69">
        <v>522551455</v>
      </c>
      <c r="F26" s="69">
        <v>-1912796842</v>
      </c>
      <c r="G26" s="69">
        <v>11302900305</v>
      </c>
      <c r="H26" s="70"/>
    </row>
    <row r="27" spans="1:8" ht="14.25">
      <c r="A27" s="66" t="s">
        <v>264</v>
      </c>
      <c r="B27" s="67" t="s">
        <v>265</v>
      </c>
      <c r="C27" s="68" t="s">
        <v>266</v>
      </c>
      <c r="D27" s="69"/>
      <c r="E27" s="69">
        <v>-799278976</v>
      </c>
      <c r="F27" s="69">
        <v>0</v>
      </c>
      <c r="G27" s="69">
        <v>1926437987</v>
      </c>
      <c r="H27" s="70"/>
    </row>
    <row r="28" spans="1:8" ht="14.25">
      <c r="A28" s="66" t="s">
        <v>267</v>
      </c>
      <c r="B28" s="67" t="s">
        <v>268</v>
      </c>
      <c r="C28" s="68" t="s">
        <v>269</v>
      </c>
      <c r="D28" s="69"/>
      <c r="E28" s="69">
        <v>255985573</v>
      </c>
      <c r="F28" s="69">
        <v>0</v>
      </c>
      <c r="G28" s="69">
        <v>255985573</v>
      </c>
      <c r="H28" s="70"/>
    </row>
    <row r="29" spans="1:8" ht="15.75">
      <c r="A29" s="66" t="s">
        <v>270</v>
      </c>
      <c r="B29" s="67" t="s">
        <v>271</v>
      </c>
      <c r="C29" s="74"/>
      <c r="D29" s="69">
        <v>772516514</v>
      </c>
      <c r="E29" s="69">
        <v>1065844858</v>
      </c>
      <c r="F29" s="69">
        <v>-1912796842</v>
      </c>
      <c r="G29" s="69">
        <v>9120476745</v>
      </c>
      <c r="H29" s="70"/>
    </row>
    <row r="30" spans="1:8" ht="15.75">
      <c r="A30" s="75" t="s">
        <v>272</v>
      </c>
      <c r="B30" s="76" t="s">
        <v>273</v>
      </c>
      <c r="C30" s="77"/>
      <c r="D30" s="69"/>
      <c r="E30" s="69"/>
      <c r="F30" s="69"/>
      <c r="G30" s="69"/>
      <c r="H30" s="70"/>
    </row>
    <row r="31" spans="1:8" ht="15.75">
      <c r="A31" s="75" t="s">
        <v>274</v>
      </c>
      <c r="B31" s="76" t="s">
        <v>275</v>
      </c>
      <c r="C31" s="77"/>
      <c r="D31" s="69">
        <v>772516514</v>
      </c>
      <c r="E31" s="69">
        <v>1065844858</v>
      </c>
      <c r="F31" s="69">
        <v>-1912796842</v>
      </c>
      <c r="G31" s="69">
        <v>9120476745</v>
      </c>
      <c r="H31" s="70"/>
    </row>
    <row r="32" spans="1:8" ht="15.75">
      <c r="A32" s="78" t="s">
        <v>276</v>
      </c>
      <c r="B32" s="79" t="s">
        <v>277</v>
      </c>
      <c r="C32" s="80"/>
      <c r="D32" s="81">
        <v>138.74219001436782</v>
      </c>
      <c r="E32" s="81">
        <v>191.42328627873565</v>
      </c>
      <c r="F32" s="81">
        <v>-343.53391558908044</v>
      </c>
      <c r="G32" s="81">
        <v>1736.119242505287</v>
      </c>
      <c r="H32" s="70"/>
    </row>
    <row r="34" spans="2:7" ht="15">
      <c r="B34" s="249" t="s">
        <v>286</v>
      </c>
      <c r="C34" s="249"/>
      <c r="D34" s="249"/>
      <c r="E34" s="249"/>
      <c r="F34" s="249"/>
      <c r="G34" s="249"/>
    </row>
    <row r="35" spans="1:7" ht="18">
      <c r="A35" s="250" t="s">
        <v>278</v>
      </c>
      <c r="B35" s="250"/>
      <c r="C35" s="250"/>
      <c r="D35" s="258" t="s">
        <v>279</v>
      </c>
      <c r="E35" s="258"/>
      <c r="F35" s="258"/>
      <c r="G35" s="258"/>
    </row>
    <row r="94" ht="14.25">
      <c r="D94">
        <v>6159461740</v>
      </c>
    </row>
    <row r="845" ht="14.25">
      <c r="C845" t="s">
        <v>219</v>
      </c>
    </row>
    <row r="853" ht="14.25">
      <c r="C853" t="s">
        <v>219</v>
      </c>
    </row>
    <row r="859" ht="14.25">
      <c r="C859" t="s">
        <v>219</v>
      </c>
    </row>
    <row r="870" ht="14.25">
      <c r="C870" t="s">
        <v>219</v>
      </c>
    </row>
    <row r="877" ht="14.25">
      <c r="C877" t="s">
        <v>219</v>
      </c>
    </row>
    <row r="882" ht="14.25">
      <c r="C882" t="s">
        <v>219</v>
      </c>
    </row>
    <row r="891" ht="14.25">
      <c r="C891" t="s">
        <v>219</v>
      </c>
    </row>
    <row r="898" ht="14.25">
      <c r="C898" t="s">
        <v>219</v>
      </c>
    </row>
    <row r="906" ht="14.25">
      <c r="C906" t="s">
        <v>219</v>
      </c>
    </row>
    <row r="910" ht="14.25">
      <c r="C910" t="s">
        <v>219</v>
      </c>
    </row>
    <row r="921" ht="14.25">
      <c r="C921" t="s">
        <v>219</v>
      </c>
    </row>
    <row r="927" ht="14.25">
      <c r="C927" t="s">
        <v>219</v>
      </c>
    </row>
    <row r="937" ht="14.25">
      <c r="C937" t="s">
        <v>219</v>
      </c>
    </row>
    <row r="942" ht="14.25">
      <c r="C942" t="s">
        <v>219</v>
      </c>
    </row>
    <row r="951" ht="14.25">
      <c r="C951" t="s">
        <v>219</v>
      </c>
    </row>
    <row r="959" ht="14.25">
      <c r="C959" t="s">
        <v>219</v>
      </c>
    </row>
    <row r="965" ht="14.25">
      <c r="C965" t="s">
        <v>219</v>
      </c>
    </row>
    <row r="986" ht="14.25">
      <c r="C986" t="s">
        <v>219</v>
      </c>
    </row>
    <row r="1006" ht="14.25">
      <c r="C1006" t="s">
        <v>219</v>
      </c>
    </row>
    <row r="1010" ht="14.25">
      <c r="C1010" t="s">
        <v>219</v>
      </c>
    </row>
  </sheetData>
  <sheetProtection/>
  <mergeCells count="14">
    <mergeCell ref="H6:N6"/>
    <mergeCell ref="A8:A9"/>
    <mergeCell ref="D8:E8"/>
    <mergeCell ref="F8:G8"/>
    <mergeCell ref="A35:C35"/>
    <mergeCell ref="D35:G35"/>
    <mergeCell ref="E2:G2"/>
    <mergeCell ref="E3:G3"/>
    <mergeCell ref="E4:G4"/>
    <mergeCell ref="B34:G34"/>
    <mergeCell ref="A5:G5"/>
    <mergeCell ref="A6:G6"/>
    <mergeCell ref="B8:B9"/>
    <mergeCell ref="C8:C9"/>
  </mergeCells>
  <printOptions/>
  <pageMargins left="0.5905511811023623" right="0.2755905511811024" top="0.2755905511811024" bottom="0.07874015748031496" header="0.2362204724409449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40"/>
  <sheetViews>
    <sheetView tabSelected="1" zoomScalePageLayoutView="0" workbookViewId="0" topLeftCell="A3">
      <selection activeCell="D20" sqref="D20:E20"/>
    </sheetView>
  </sheetViews>
  <sheetFormatPr defaultColWidth="8.796875" defaultRowHeight="14.25"/>
  <cols>
    <col min="1" max="1" width="50.69921875" style="0" customWidth="1"/>
    <col min="2" max="2" width="5.5" style="113" customWidth="1"/>
    <col min="3" max="3" width="7.3984375" style="0" customWidth="1"/>
    <col min="4" max="4" width="14" style="0" customWidth="1"/>
    <col min="5" max="5" width="13.8984375" style="0" customWidth="1"/>
  </cols>
  <sheetData>
    <row r="1" ht="27.75" customHeight="1"/>
    <row r="2" ht="15" customHeight="1"/>
    <row r="3" spans="1:5" ht="16.5" customHeight="1">
      <c r="A3" s="56" t="s">
        <v>287</v>
      </c>
      <c r="B3" s="84"/>
      <c r="C3" s="85"/>
      <c r="D3" s="276" t="s">
        <v>288</v>
      </c>
      <c r="E3" s="276"/>
    </row>
    <row r="4" spans="1:5" ht="15" customHeight="1">
      <c r="A4" s="56"/>
      <c r="B4" s="84"/>
      <c r="C4" s="85"/>
      <c r="D4" s="277" t="s">
        <v>289</v>
      </c>
      <c r="E4" s="277"/>
    </row>
    <row r="5" spans="1:5" ht="16.5" customHeight="1">
      <c r="A5" s="56"/>
      <c r="B5" s="84"/>
      <c r="C5" s="85"/>
      <c r="D5" s="277" t="s">
        <v>349</v>
      </c>
      <c r="E5" s="277"/>
    </row>
    <row r="6" spans="1:5" ht="20.25">
      <c r="A6" s="278" t="s">
        <v>290</v>
      </c>
      <c r="B6" s="278"/>
      <c r="C6" s="278"/>
      <c r="D6" s="278"/>
      <c r="E6" s="278"/>
    </row>
    <row r="7" spans="1:5" ht="14.25" customHeight="1">
      <c r="A7" s="270" t="s">
        <v>291</v>
      </c>
      <c r="B7" s="270"/>
      <c r="C7" s="270"/>
      <c r="D7" s="270"/>
      <c r="E7" s="270"/>
    </row>
    <row r="8" spans="1:5" ht="14.25" customHeight="1">
      <c r="A8" s="271" t="s">
        <v>216</v>
      </c>
      <c r="B8" s="271"/>
      <c r="C8" s="271"/>
      <c r="D8" s="271"/>
      <c r="E8" s="271"/>
    </row>
    <row r="9" spans="1:5" ht="26.25" customHeight="1">
      <c r="A9" s="272" t="s">
        <v>12</v>
      </c>
      <c r="B9" s="273" t="s">
        <v>350</v>
      </c>
      <c r="C9" s="274" t="s">
        <v>14</v>
      </c>
      <c r="D9" s="275" t="s">
        <v>292</v>
      </c>
      <c r="E9" s="275"/>
    </row>
    <row r="10" spans="1:5" ht="14.25" customHeight="1">
      <c r="A10" s="272"/>
      <c r="B10" s="273"/>
      <c r="C10" s="274"/>
      <c r="D10" s="86" t="s">
        <v>293</v>
      </c>
      <c r="E10" s="86" t="s">
        <v>294</v>
      </c>
    </row>
    <row r="11" spans="1:5" ht="10.5" customHeight="1">
      <c r="A11" s="88">
        <v>1</v>
      </c>
      <c r="B11" s="89">
        <v>2</v>
      </c>
      <c r="C11" s="90">
        <v>3</v>
      </c>
      <c r="D11" s="91">
        <v>4</v>
      </c>
      <c r="E11" s="91">
        <v>5</v>
      </c>
    </row>
    <row r="12" spans="1:5" ht="15">
      <c r="A12" s="92" t="s">
        <v>295</v>
      </c>
      <c r="B12" s="93" t="s">
        <v>131</v>
      </c>
      <c r="C12" s="94"/>
      <c r="D12" s="95"/>
      <c r="E12" s="95"/>
    </row>
    <row r="13" spans="1:5" ht="12.75" customHeight="1">
      <c r="A13" s="97" t="s">
        <v>296</v>
      </c>
      <c r="B13" s="98" t="s">
        <v>227</v>
      </c>
      <c r="C13" s="99"/>
      <c r="D13" s="100">
        <v>-1912796842</v>
      </c>
      <c r="E13" s="100">
        <v>11302900305</v>
      </c>
    </row>
    <row r="14" spans="1:5" ht="12.75" customHeight="1">
      <c r="A14" s="97" t="s">
        <v>297</v>
      </c>
      <c r="B14" s="101"/>
      <c r="C14" s="99"/>
      <c r="D14" s="102"/>
      <c r="E14" s="102"/>
    </row>
    <row r="15" spans="1:5" ht="12.75" customHeight="1">
      <c r="A15" s="71" t="s">
        <v>301</v>
      </c>
      <c r="B15" s="103" t="s">
        <v>230</v>
      </c>
      <c r="C15" s="99"/>
      <c r="D15" s="102">
        <v>8108611691</v>
      </c>
      <c r="E15" s="102">
        <v>7292227931</v>
      </c>
    </row>
    <row r="16" spans="1:5" ht="12.75" customHeight="1">
      <c r="A16" s="71" t="s">
        <v>302</v>
      </c>
      <c r="B16" s="103" t="s">
        <v>303</v>
      </c>
      <c r="C16" s="99"/>
      <c r="D16" s="102">
        <v>-1756697684</v>
      </c>
      <c r="E16" s="102">
        <v>1151468440</v>
      </c>
    </row>
    <row r="17" spans="1:5" ht="12.75" customHeight="1">
      <c r="A17" s="71" t="s">
        <v>304</v>
      </c>
      <c r="B17" s="103" t="s">
        <v>305</v>
      </c>
      <c r="C17" s="99"/>
      <c r="D17" s="102"/>
      <c r="E17" s="102"/>
    </row>
    <row r="18" spans="1:5" ht="12.75" customHeight="1">
      <c r="A18" s="71" t="s">
        <v>306</v>
      </c>
      <c r="B18" s="101" t="s">
        <v>307</v>
      </c>
      <c r="C18" s="99"/>
      <c r="D18" s="102">
        <v>-1101080791</v>
      </c>
      <c r="E18" s="102">
        <v>-3203736689</v>
      </c>
    </row>
    <row r="19" spans="1:5" ht="12.75" customHeight="1">
      <c r="A19" s="71" t="s">
        <v>309</v>
      </c>
      <c r="B19" s="101" t="s">
        <v>310</v>
      </c>
      <c r="C19" s="99"/>
      <c r="D19" s="102">
        <v>1420891985</v>
      </c>
      <c r="E19" s="102">
        <v>939607193</v>
      </c>
    </row>
    <row r="20" spans="1:5" ht="12.75" customHeight="1">
      <c r="A20" s="97" t="s">
        <v>311</v>
      </c>
      <c r="B20" s="105" t="s">
        <v>312</v>
      </c>
      <c r="C20" s="106"/>
      <c r="D20" s="107">
        <f>SUM(D13:D19)</f>
        <v>4758928359</v>
      </c>
      <c r="E20" s="107">
        <f>SUM(E13:E19)</f>
        <v>17482467180</v>
      </c>
    </row>
    <row r="21" spans="1:5" ht="12.75" customHeight="1">
      <c r="A21" s="71" t="s">
        <v>313</v>
      </c>
      <c r="B21" s="103" t="s">
        <v>314</v>
      </c>
      <c r="C21" s="99"/>
      <c r="D21" s="102">
        <v>-732336071</v>
      </c>
      <c r="E21" s="102">
        <v>-2915262564</v>
      </c>
    </row>
    <row r="22" spans="1:5" ht="12.75" customHeight="1">
      <c r="A22" s="71" t="s">
        <v>315</v>
      </c>
      <c r="B22" s="101">
        <v>10</v>
      </c>
      <c r="C22" s="99"/>
      <c r="D22" s="102">
        <v>2792021194</v>
      </c>
      <c r="E22" s="102">
        <v>10244030519</v>
      </c>
    </row>
    <row r="23" spans="1:5" ht="12.75" customHeight="1">
      <c r="A23" s="108" t="s">
        <v>316</v>
      </c>
      <c r="B23" s="101">
        <v>11</v>
      </c>
      <c r="C23" s="99"/>
      <c r="D23" s="102">
        <v>-6108954685</v>
      </c>
      <c r="E23" s="102">
        <v>-21023338111</v>
      </c>
    </row>
    <row r="24" spans="1:5" ht="12.75" customHeight="1">
      <c r="A24" s="71" t="s">
        <v>317</v>
      </c>
      <c r="B24" s="101">
        <v>12</v>
      </c>
      <c r="C24" s="99"/>
      <c r="D24" s="102">
        <v>-149471003</v>
      </c>
      <c r="E24" s="102">
        <v>-53557396</v>
      </c>
    </row>
    <row r="25" spans="1:5" ht="12.75" customHeight="1">
      <c r="A25" s="71" t="s">
        <v>351</v>
      </c>
      <c r="B25" s="101">
        <v>13</v>
      </c>
      <c r="C25" s="99"/>
      <c r="D25" s="102">
        <v>-1420891985</v>
      </c>
      <c r="E25" s="102">
        <v>-939607193</v>
      </c>
    </row>
    <row r="26" spans="1:5" ht="12.75" customHeight="1">
      <c r="A26" s="71" t="s">
        <v>319</v>
      </c>
      <c r="B26" s="101">
        <v>14</v>
      </c>
      <c r="C26" s="99"/>
      <c r="D26" s="102">
        <v>-209872617</v>
      </c>
      <c r="E26" s="102">
        <v>-3813200761</v>
      </c>
    </row>
    <row r="27" spans="1:5" ht="12.75" customHeight="1">
      <c r="A27" s="71" t="s">
        <v>320</v>
      </c>
      <c r="B27" s="101">
        <v>15</v>
      </c>
      <c r="C27" s="99"/>
      <c r="D27" s="119">
        <v>26350000</v>
      </c>
      <c r="E27" s="102">
        <v>35492078</v>
      </c>
    </row>
    <row r="28" spans="1:5" ht="12.75" customHeight="1">
      <c r="A28" s="71" t="s">
        <v>321</v>
      </c>
      <c r="B28" s="101">
        <v>16</v>
      </c>
      <c r="C28" s="99"/>
      <c r="D28" s="102">
        <v>-935985830</v>
      </c>
      <c r="E28" s="102">
        <v>-2474860079</v>
      </c>
    </row>
    <row r="29" spans="1:5" ht="12.75" customHeight="1">
      <c r="A29" s="97" t="s">
        <v>322</v>
      </c>
      <c r="B29" s="105" t="s">
        <v>239</v>
      </c>
      <c r="C29" s="99"/>
      <c r="D29" s="107">
        <f>SUM(D13:D28)</f>
        <v>2778715721</v>
      </c>
      <c r="E29" s="107">
        <f>SUM(E13:E28)</f>
        <v>14024630853</v>
      </c>
    </row>
    <row r="30" spans="1:5" ht="9.75" customHeight="1">
      <c r="A30" s="97"/>
      <c r="B30" s="110"/>
      <c r="C30" s="99"/>
      <c r="D30" s="107"/>
      <c r="E30" s="107"/>
    </row>
    <row r="31" spans="1:5" ht="12.75" customHeight="1">
      <c r="A31" s="106" t="s">
        <v>323</v>
      </c>
      <c r="B31" s="111" t="s">
        <v>131</v>
      </c>
      <c r="C31" s="99"/>
      <c r="D31" s="112"/>
      <c r="E31" s="112"/>
    </row>
    <row r="32" spans="1:5" ht="12.75" customHeight="1">
      <c r="A32" s="71" t="s">
        <v>324</v>
      </c>
      <c r="B32" s="101">
        <v>21</v>
      </c>
      <c r="C32" s="99"/>
      <c r="D32" s="102">
        <v>-2864826484</v>
      </c>
      <c r="E32" s="102">
        <v>-9967797646</v>
      </c>
    </row>
    <row r="33" spans="1:5" ht="12.75" customHeight="1">
      <c r="A33" s="71" t="s">
        <v>325</v>
      </c>
      <c r="B33" s="101">
        <v>22</v>
      </c>
      <c r="C33" s="99"/>
      <c r="D33" s="102">
        <v>0</v>
      </c>
      <c r="E33" s="102">
        <v>2901678181</v>
      </c>
    </row>
    <row r="34" spans="1:5" ht="12.75" customHeight="1">
      <c r="A34" s="71" t="s">
        <v>326</v>
      </c>
      <c r="B34" s="101">
        <v>23</v>
      </c>
      <c r="C34" s="99"/>
      <c r="D34" s="102"/>
      <c r="E34" s="102">
        <v>-261406464</v>
      </c>
    </row>
    <row r="35" spans="1:5" ht="12.75" customHeight="1">
      <c r="A35" s="71" t="s">
        <v>327</v>
      </c>
      <c r="B35" s="101">
        <v>24</v>
      </c>
      <c r="C35" s="99"/>
      <c r="D35" s="102"/>
      <c r="E35" s="102"/>
    </row>
    <row r="36" spans="1:5" ht="12.75" customHeight="1">
      <c r="A36" s="71" t="s">
        <v>328</v>
      </c>
      <c r="B36" s="101">
        <v>25</v>
      </c>
      <c r="C36" s="99"/>
      <c r="D36" s="119">
        <v>-100000000</v>
      </c>
      <c r="E36" s="102">
        <v>-300000000</v>
      </c>
    </row>
    <row r="37" spans="1:5" ht="12.75" customHeight="1">
      <c r="A37" s="71" t="s">
        <v>329</v>
      </c>
      <c r="B37" s="101">
        <v>26</v>
      </c>
      <c r="C37" s="99"/>
      <c r="D37" s="102">
        <v>0</v>
      </c>
      <c r="E37" s="102">
        <v>0</v>
      </c>
    </row>
    <row r="38" spans="1:5" ht="12.75" customHeight="1">
      <c r="A38" s="71" t="s">
        <v>330</v>
      </c>
      <c r="B38" s="101">
        <v>27</v>
      </c>
      <c r="C38" s="99"/>
      <c r="D38" s="102">
        <v>854958781</v>
      </c>
      <c r="E38" s="102">
        <v>2444755650</v>
      </c>
    </row>
    <row r="39" spans="1:5" ht="12.75" customHeight="1">
      <c r="A39" s="97" t="s">
        <v>331</v>
      </c>
      <c r="B39" s="105" t="s">
        <v>253</v>
      </c>
      <c r="C39" s="99"/>
      <c r="D39" s="100">
        <f>SUM(D32:D38)</f>
        <v>-2109867703</v>
      </c>
      <c r="E39" s="100">
        <f>SUM(E32:E38)</f>
        <v>-5182770279</v>
      </c>
    </row>
    <row r="40" spans="1:5" ht="10.5" customHeight="1">
      <c r="A40" s="71"/>
      <c r="B40" s="101"/>
      <c r="C40" s="99"/>
      <c r="D40" s="102"/>
      <c r="E40" s="102"/>
    </row>
    <row r="41" spans="1:5" ht="12.75" customHeight="1">
      <c r="A41" s="106" t="s">
        <v>332</v>
      </c>
      <c r="B41" s="110"/>
      <c r="C41" s="99"/>
      <c r="D41" s="107"/>
      <c r="E41" s="107"/>
    </row>
    <row r="42" spans="1:5" ht="12.75" customHeight="1">
      <c r="A42" s="71" t="s">
        <v>333</v>
      </c>
      <c r="B42" s="101">
        <v>31</v>
      </c>
      <c r="C42" s="99"/>
      <c r="D42" s="102">
        <v>0</v>
      </c>
      <c r="E42" s="112">
        <v>17400000000</v>
      </c>
    </row>
    <row r="43" spans="1:5" ht="12.75" customHeight="1">
      <c r="A43" s="71" t="s">
        <v>334</v>
      </c>
      <c r="B43" s="101">
        <v>32</v>
      </c>
      <c r="C43" s="99"/>
      <c r="D43" s="107"/>
      <c r="E43" s="107"/>
    </row>
    <row r="44" spans="1:5" ht="12.75" customHeight="1">
      <c r="A44" s="71" t="s">
        <v>335</v>
      </c>
      <c r="C44" s="99"/>
      <c r="D44" s="107"/>
      <c r="E44" s="107"/>
    </row>
    <row r="45" spans="1:5" ht="12.75" customHeight="1">
      <c r="A45" s="71" t="s">
        <v>336</v>
      </c>
      <c r="B45" s="101">
        <v>33</v>
      </c>
      <c r="C45" s="99"/>
      <c r="D45" s="102">
        <v>19000000000</v>
      </c>
      <c r="E45" s="102">
        <v>18470000000</v>
      </c>
    </row>
    <row r="46" spans="1:5" ht="12.75" customHeight="1">
      <c r="A46" s="71" t="s">
        <v>337</v>
      </c>
      <c r="B46" s="101">
        <v>34</v>
      </c>
      <c r="C46" s="99"/>
      <c r="D46" s="102">
        <v>-12500000000</v>
      </c>
      <c r="E46" s="102">
        <v>-21774450000</v>
      </c>
    </row>
    <row r="47" spans="1:5" ht="12.75" customHeight="1">
      <c r="A47" s="71" t="s">
        <v>339</v>
      </c>
      <c r="B47" s="101">
        <v>35</v>
      </c>
      <c r="C47" s="99"/>
      <c r="D47" s="102">
        <v>0</v>
      </c>
      <c r="E47" s="102">
        <v>0</v>
      </c>
    </row>
    <row r="48" spans="1:5" ht="12.75" customHeight="1">
      <c r="A48" s="71" t="s">
        <v>340</v>
      </c>
      <c r="B48" s="101">
        <v>36</v>
      </c>
      <c r="C48" s="99"/>
      <c r="D48" s="119">
        <v>-6003157232</v>
      </c>
      <c r="E48" s="102">
        <v>-1778200000</v>
      </c>
    </row>
    <row r="49" spans="1:5" ht="12.75" customHeight="1">
      <c r="A49" s="97" t="s">
        <v>341</v>
      </c>
      <c r="B49" s="105" t="s">
        <v>259</v>
      </c>
      <c r="C49" s="99"/>
      <c r="D49" s="107">
        <f>SUM(D42:D48)</f>
        <v>496842768</v>
      </c>
      <c r="E49" s="107">
        <f>SUM(E42:E48)</f>
        <v>12317350000</v>
      </c>
    </row>
    <row r="50" spans="1:5" ht="8.25" customHeight="1">
      <c r="A50" s="106"/>
      <c r="B50" s="110"/>
      <c r="C50" s="99"/>
      <c r="D50" s="107"/>
      <c r="E50" s="107"/>
    </row>
    <row r="51" spans="1:5" ht="12.75" customHeight="1">
      <c r="A51" s="106" t="s">
        <v>342</v>
      </c>
      <c r="B51" s="110" t="s">
        <v>263</v>
      </c>
      <c r="C51" s="99"/>
      <c r="D51" s="107">
        <f>+D29+D39+D49</f>
        <v>1165690786</v>
      </c>
      <c r="E51" s="107">
        <f>+E29+E39+E49</f>
        <v>21159210574</v>
      </c>
    </row>
    <row r="52" spans="1:5" ht="12.75" customHeight="1">
      <c r="A52" s="106" t="s">
        <v>343</v>
      </c>
      <c r="B52" s="110" t="s">
        <v>271</v>
      </c>
      <c r="C52" s="99"/>
      <c r="D52" s="107">
        <f>+E54</f>
        <v>22084801617</v>
      </c>
      <c r="E52" s="107">
        <v>925591043</v>
      </c>
    </row>
    <row r="53" spans="1:5" ht="12.75" customHeight="1">
      <c r="A53" s="106" t="s">
        <v>344</v>
      </c>
      <c r="B53" s="110" t="s">
        <v>273</v>
      </c>
      <c r="C53" s="99"/>
      <c r="D53" s="107"/>
      <c r="E53" s="107"/>
    </row>
    <row r="54" spans="1:5" ht="12.75" customHeight="1">
      <c r="A54" s="114" t="s">
        <v>345</v>
      </c>
      <c r="B54" s="115" t="s">
        <v>277</v>
      </c>
      <c r="C54" s="116" t="s">
        <v>346</v>
      </c>
      <c r="D54" s="104">
        <f>+D51+D52+D53</f>
        <v>23250492403</v>
      </c>
      <c r="E54" s="104">
        <f>+E51+E52+E53</f>
        <v>22084801617</v>
      </c>
    </row>
    <row r="55" ht="11.25" customHeight="1"/>
    <row r="56" spans="2:5" ht="15">
      <c r="B56" s="117"/>
      <c r="C56" s="249" t="s">
        <v>354</v>
      </c>
      <c r="D56" s="249"/>
      <c r="E56" s="249"/>
    </row>
    <row r="57" spans="1:5" ht="18">
      <c r="A57" s="118" t="s">
        <v>347</v>
      </c>
      <c r="B57" s="117"/>
      <c r="C57" s="258" t="s">
        <v>348</v>
      </c>
      <c r="D57" s="258"/>
      <c r="E57" s="258"/>
    </row>
    <row r="59" ht="27.75" customHeight="1"/>
    <row r="775" ht="14.25">
      <c r="C775" t="s">
        <v>219</v>
      </c>
    </row>
    <row r="783" ht="14.25">
      <c r="C783" t="s">
        <v>219</v>
      </c>
    </row>
    <row r="789" ht="14.25">
      <c r="C789" t="s">
        <v>219</v>
      </c>
    </row>
    <row r="800" ht="14.25">
      <c r="C800" t="s">
        <v>219</v>
      </c>
    </row>
    <row r="807" ht="14.25">
      <c r="C807" t="s">
        <v>219</v>
      </c>
    </row>
    <row r="812" ht="14.25">
      <c r="C812" t="s">
        <v>219</v>
      </c>
    </row>
    <row r="821" ht="14.25">
      <c r="C821" t="s">
        <v>219</v>
      </c>
    </row>
    <row r="828" ht="14.25">
      <c r="C828" t="s">
        <v>219</v>
      </c>
    </row>
    <row r="836" ht="14.25">
      <c r="C836" t="s">
        <v>219</v>
      </c>
    </row>
    <row r="840" ht="14.25">
      <c r="C840" t="s">
        <v>219</v>
      </c>
    </row>
    <row r="851" ht="14.25">
      <c r="C851" t="s">
        <v>219</v>
      </c>
    </row>
    <row r="857" ht="14.25">
      <c r="C857" t="s">
        <v>219</v>
      </c>
    </row>
    <row r="867" ht="14.25">
      <c r="C867" t="s">
        <v>219</v>
      </c>
    </row>
    <row r="872" ht="14.25">
      <c r="C872" t="s">
        <v>219</v>
      </c>
    </row>
    <row r="881" ht="14.25">
      <c r="C881" t="s">
        <v>219</v>
      </c>
    </row>
    <row r="889" ht="14.25">
      <c r="C889" t="s">
        <v>219</v>
      </c>
    </row>
    <row r="895" ht="14.25">
      <c r="C895" t="s">
        <v>219</v>
      </c>
    </row>
    <row r="916" ht="14.25">
      <c r="C916" t="s">
        <v>219</v>
      </c>
    </row>
    <row r="936" ht="14.25">
      <c r="C936" t="s">
        <v>219</v>
      </c>
    </row>
    <row r="940" ht="14.25">
      <c r="C940" t="s">
        <v>219</v>
      </c>
    </row>
  </sheetData>
  <sheetProtection/>
  <mergeCells count="12">
    <mergeCell ref="D3:E3"/>
    <mergeCell ref="D4:E4"/>
    <mergeCell ref="D5:E5"/>
    <mergeCell ref="A6:E6"/>
    <mergeCell ref="C56:E56"/>
    <mergeCell ref="C57:E57"/>
    <mergeCell ref="A7:E7"/>
    <mergeCell ref="A8:E8"/>
    <mergeCell ref="A9:A10"/>
    <mergeCell ref="B9:B10"/>
    <mergeCell ref="C9:C10"/>
    <mergeCell ref="D9:E9"/>
  </mergeCells>
  <printOptions/>
  <pageMargins left="0.95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6"/>
  <sheetViews>
    <sheetView zoomScalePageLayoutView="0" workbookViewId="0" topLeftCell="A1">
      <selection activeCell="A381" sqref="A381:E381"/>
    </sheetView>
  </sheetViews>
  <sheetFormatPr defaultColWidth="8.796875" defaultRowHeight="14.25"/>
  <cols>
    <col min="7" max="7" width="44.09765625" style="0" customWidth="1"/>
  </cols>
  <sheetData>
    <row r="1" spans="1:7" ht="15.75">
      <c r="A1" s="283" t="s">
        <v>7</v>
      </c>
      <c r="B1" s="283"/>
      <c r="C1" s="283"/>
      <c r="D1" s="283"/>
      <c r="E1" s="283"/>
      <c r="F1" s="284" t="s">
        <v>355</v>
      </c>
      <c r="G1" s="284"/>
    </row>
    <row r="2" spans="1:7" ht="15">
      <c r="A2" s="120"/>
      <c r="B2" s="121"/>
      <c r="C2" s="260"/>
      <c r="D2" s="260"/>
      <c r="E2" s="260"/>
      <c r="F2" s="260" t="s">
        <v>282</v>
      </c>
      <c r="G2" s="260"/>
    </row>
    <row r="3" spans="1:7" ht="15">
      <c r="A3" s="120"/>
      <c r="B3" s="121"/>
      <c r="C3" s="260"/>
      <c r="D3" s="260"/>
      <c r="E3" s="260"/>
      <c r="F3" s="260" t="s">
        <v>283</v>
      </c>
      <c r="G3" s="260"/>
    </row>
    <row r="4" spans="1:7" ht="15">
      <c r="A4" s="120"/>
      <c r="B4" s="121"/>
      <c r="C4" s="83"/>
      <c r="D4" s="83"/>
      <c r="E4" s="83"/>
      <c r="F4" s="83"/>
      <c r="G4" s="83"/>
    </row>
    <row r="5" spans="1:7" ht="19.5">
      <c r="A5" s="280" t="s">
        <v>356</v>
      </c>
      <c r="B5" s="280"/>
      <c r="C5" s="280"/>
      <c r="D5" s="280"/>
      <c r="E5" s="280"/>
      <c r="F5" s="280"/>
      <c r="G5" s="280"/>
    </row>
    <row r="6" spans="1:7" ht="16.5">
      <c r="A6" s="281" t="s">
        <v>284</v>
      </c>
      <c r="B6" s="281"/>
      <c r="C6" s="281"/>
      <c r="D6" s="281"/>
      <c r="E6" s="281"/>
      <c r="F6" s="281"/>
      <c r="G6" s="281"/>
    </row>
    <row r="7" ht="14.25">
      <c r="B7" s="122"/>
    </row>
    <row r="8" spans="1:7" ht="16.5">
      <c r="A8" s="282" t="s">
        <v>357</v>
      </c>
      <c r="B8" s="282"/>
      <c r="C8" s="282"/>
      <c r="D8" s="282"/>
      <c r="E8" s="282"/>
      <c r="F8" s="282"/>
      <c r="G8" s="282"/>
    </row>
    <row r="9" spans="1:7" ht="16.5">
      <c r="A9" s="279" t="s">
        <v>358</v>
      </c>
      <c r="B9" s="279"/>
      <c r="C9" s="279"/>
      <c r="D9" s="279"/>
      <c r="E9" s="279"/>
      <c r="F9" s="279"/>
      <c r="G9" s="279"/>
    </row>
    <row r="10" spans="1:7" ht="16.5">
      <c r="A10" s="279" t="s">
        <v>359</v>
      </c>
      <c r="B10" s="279"/>
      <c r="C10" s="279"/>
      <c r="D10" s="279"/>
      <c r="E10" s="279"/>
      <c r="F10" s="279"/>
      <c r="G10" s="279"/>
    </row>
    <row r="11" spans="1:7" ht="16.5">
      <c r="A11" s="123" t="s">
        <v>360</v>
      </c>
      <c r="B11" s="123"/>
      <c r="C11" s="123"/>
      <c r="D11" s="123"/>
      <c r="E11" s="123"/>
      <c r="F11" s="123"/>
      <c r="G11" s="123"/>
    </row>
    <row r="12" spans="1:7" ht="16.5">
      <c r="A12" s="279" t="s">
        <v>361</v>
      </c>
      <c r="B12" s="279"/>
      <c r="C12" s="279"/>
      <c r="D12" s="279"/>
      <c r="E12" s="279"/>
      <c r="F12" s="279"/>
      <c r="G12" s="279"/>
    </row>
    <row r="13" spans="1:7" ht="16.5">
      <c r="A13" s="285" t="s">
        <v>362</v>
      </c>
      <c r="B13" s="285"/>
      <c r="C13" s="285"/>
      <c r="D13" s="285"/>
      <c r="E13" s="285"/>
      <c r="F13" s="285"/>
      <c r="G13" s="285"/>
    </row>
    <row r="14" spans="1:7" ht="16.5">
      <c r="A14" s="279" t="s">
        <v>363</v>
      </c>
      <c r="B14" s="279"/>
      <c r="C14" s="279"/>
      <c r="D14" s="279"/>
      <c r="E14" s="279"/>
      <c r="F14" s="279"/>
      <c r="G14" s="279"/>
    </row>
    <row r="15" spans="1:7" ht="16.5">
      <c r="A15" s="282" t="s">
        <v>364</v>
      </c>
      <c r="B15" s="282"/>
      <c r="C15" s="282"/>
      <c r="D15" s="282"/>
      <c r="E15" s="282"/>
      <c r="F15" s="282"/>
      <c r="G15" s="282"/>
    </row>
    <row r="16" spans="1:7" ht="16.5">
      <c r="A16" s="279" t="s">
        <v>365</v>
      </c>
      <c r="B16" s="279"/>
      <c r="C16" s="279"/>
      <c r="D16" s="279"/>
      <c r="E16" s="279"/>
      <c r="F16" s="279"/>
      <c r="G16" s="279"/>
    </row>
    <row r="17" spans="1:7" ht="16.5">
      <c r="A17" s="279" t="s">
        <v>366</v>
      </c>
      <c r="B17" s="279"/>
      <c r="C17" s="279"/>
      <c r="D17" s="279"/>
      <c r="E17" s="279"/>
      <c r="F17" s="279"/>
      <c r="G17" s="279"/>
    </row>
    <row r="18" spans="1:7" ht="16.5">
      <c r="A18" s="282" t="s">
        <v>367</v>
      </c>
      <c r="B18" s="282"/>
      <c r="C18" s="282"/>
      <c r="D18" s="282"/>
      <c r="E18" s="282"/>
      <c r="F18" s="282"/>
      <c r="G18" s="282"/>
    </row>
    <row r="19" spans="1:7" ht="16.5">
      <c r="A19" s="279" t="s">
        <v>368</v>
      </c>
      <c r="B19" s="279"/>
      <c r="C19" s="279"/>
      <c r="D19" s="279"/>
      <c r="E19" s="279"/>
      <c r="F19" s="279"/>
      <c r="G19" s="279"/>
    </row>
    <row r="20" spans="1:7" ht="16.5">
      <c r="A20" s="279" t="s">
        <v>369</v>
      </c>
      <c r="B20" s="279"/>
      <c r="C20" s="279"/>
      <c r="D20" s="279"/>
      <c r="E20" s="279"/>
      <c r="F20" s="279"/>
      <c r="G20" s="279"/>
    </row>
    <row r="21" spans="1:7" ht="16.5">
      <c r="A21" s="279" t="s">
        <v>370</v>
      </c>
      <c r="B21" s="279"/>
      <c r="C21" s="279"/>
      <c r="D21" s="279"/>
      <c r="E21" s="279"/>
      <c r="F21" s="279"/>
      <c r="G21" s="279"/>
    </row>
    <row r="22" spans="1:7" ht="16.5">
      <c r="A22" s="279" t="s">
        <v>371</v>
      </c>
      <c r="B22" s="279"/>
      <c r="C22" s="279"/>
      <c r="D22" s="279"/>
      <c r="E22" s="279"/>
      <c r="F22" s="279"/>
      <c r="G22" s="279"/>
    </row>
    <row r="23" spans="1:7" ht="16.5">
      <c r="A23" s="279" t="s">
        <v>372</v>
      </c>
      <c r="B23" s="279"/>
      <c r="C23" s="279"/>
      <c r="D23" s="279"/>
      <c r="E23" s="279"/>
      <c r="F23" s="279"/>
      <c r="G23" s="279"/>
    </row>
    <row r="24" spans="1:7" ht="16.5">
      <c r="A24" s="282" t="s">
        <v>373</v>
      </c>
      <c r="B24" s="282"/>
      <c r="C24" s="282"/>
      <c r="D24" s="282"/>
      <c r="E24" s="282"/>
      <c r="F24" s="282"/>
      <c r="G24" s="282"/>
    </row>
    <row r="25" spans="1:7" ht="16.5">
      <c r="A25" s="123" t="s">
        <v>374</v>
      </c>
      <c r="B25" s="123"/>
      <c r="C25" s="123"/>
      <c r="D25" s="123"/>
      <c r="E25" s="123"/>
      <c r="F25" s="123"/>
      <c r="G25" s="123"/>
    </row>
    <row r="26" spans="1:7" ht="16.5">
      <c r="A26" s="123" t="s">
        <v>375</v>
      </c>
      <c r="B26" s="123"/>
      <c r="C26" s="123"/>
      <c r="D26" s="123"/>
      <c r="E26" s="123"/>
      <c r="F26" s="123"/>
      <c r="G26" s="123"/>
    </row>
    <row r="27" spans="1:7" ht="16.5">
      <c r="A27" s="279" t="s">
        <v>376</v>
      </c>
      <c r="B27" s="279"/>
      <c r="C27" s="279"/>
      <c r="D27" s="279"/>
      <c r="E27" s="279"/>
      <c r="F27" s="279"/>
      <c r="G27" s="279"/>
    </row>
    <row r="28" spans="1:7" ht="16.5">
      <c r="A28" s="279" t="s">
        <v>377</v>
      </c>
      <c r="B28" s="279"/>
      <c r="C28" s="279"/>
      <c r="D28" s="279"/>
      <c r="E28" s="279"/>
      <c r="F28" s="279"/>
      <c r="G28" s="279"/>
    </row>
    <row r="29" spans="1:7" ht="16.5">
      <c r="A29" s="123" t="s">
        <v>378</v>
      </c>
      <c r="B29" s="123"/>
      <c r="C29" s="123"/>
      <c r="D29" s="123"/>
      <c r="E29" s="123"/>
      <c r="F29" s="123"/>
      <c r="G29" s="123"/>
    </row>
    <row r="30" spans="1:7" ht="16.5">
      <c r="A30" s="123" t="s">
        <v>379</v>
      </c>
      <c r="B30" s="123"/>
      <c r="C30" s="123"/>
      <c r="D30" s="123"/>
      <c r="E30" s="123"/>
      <c r="F30" s="123"/>
      <c r="G30" s="123"/>
    </row>
    <row r="31" spans="1:7" ht="16.5">
      <c r="A31" s="123" t="s">
        <v>380</v>
      </c>
      <c r="B31" s="123"/>
      <c r="C31" s="123"/>
      <c r="D31" s="123"/>
      <c r="E31" s="123"/>
      <c r="F31" s="123"/>
      <c r="G31" s="123"/>
    </row>
    <row r="32" spans="1:7" ht="16.5">
      <c r="A32" s="279" t="s">
        <v>381</v>
      </c>
      <c r="B32" s="279"/>
      <c r="C32" s="279"/>
      <c r="D32" s="279"/>
      <c r="E32" s="279"/>
      <c r="F32" s="279"/>
      <c r="G32" s="279"/>
    </row>
    <row r="33" spans="1:7" ht="16.5">
      <c r="A33" s="123" t="s">
        <v>382</v>
      </c>
      <c r="B33" s="123"/>
      <c r="C33" s="123"/>
      <c r="D33" s="123"/>
      <c r="E33" s="123"/>
      <c r="F33" s="123"/>
      <c r="G33" s="123"/>
    </row>
    <row r="34" spans="1:7" ht="16.5">
      <c r="A34" s="123" t="s">
        <v>383</v>
      </c>
      <c r="B34" s="123"/>
      <c r="C34" s="123"/>
      <c r="D34" s="123"/>
      <c r="E34" s="123"/>
      <c r="F34" s="123"/>
      <c r="G34" s="123"/>
    </row>
    <row r="35" spans="1:7" ht="16.5">
      <c r="A35" s="279" t="s">
        <v>384</v>
      </c>
      <c r="B35" s="279"/>
      <c r="C35" s="279"/>
      <c r="D35" s="279"/>
      <c r="E35" s="279"/>
      <c r="F35" s="279"/>
      <c r="G35" s="279"/>
    </row>
    <row r="36" spans="1:7" ht="16.5">
      <c r="A36" s="279" t="s">
        <v>385</v>
      </c>
      <c r="B36" s="279"/>
      <c r="C36" s="279"/>
      <c r="D36" s="279"/>
      <c r="E36" s="279"/>
      <c r="F36" s="279"/>
      <c r="G36" s="279"/>
    </row>
    <row r="37" spans="1:7" ht="16.5">
      <c r="A37" s="279" t="s">
        <v>386</v>
      </c>
      <c r="B37" s="279"/>
      <c r="C37" s="279"/>
      <c r="D37" s="279"/>
      <c r="E37" s="279"/>
      <c r="F37" s="279"/>
      <c r="G37" s="279"/>
    </row>
    <row r="38" spans="1:7" ht="16.5">
      <c r="A38" s="279" t="s">
        <v>387</v>
      </c>
      <c r="B38" s="279"/>
      <c r="C38" s="279"/>
      <c r="D38" s="279"/>
      <c r="E38" s="279"/>
      <c r="F38" s="279"/>
      <c r="G38" s="279"/>
    </row>
    <row r="39" spans="1:7" ht="16.5">
      <c r="A39" s="279" t="s">
        <v>388</v>
      </c>
      <c r="B39" s="279"/>
      <c r="C39" s="279"/>
      <c r="D39" s="279"/>
      <c r="E39" s="279"/>
      <c r="F39" s="279"/>
      <c r="G39" s="279"/>
    </row>
    <row r="40" spans="1:7" ht="16.5">
      <c r="A40" s="123" t="s">
        <v>389</v>
      </c>
      <c r="B40" s="123"/>
      <c r="C40" s="123"/>
      <c r="D40" s="123"/>
      <c r="E40" s="123"/>
      <c r="F40" s="123"/>
      <c r="G40" s="123"/>
    </row>
    <row r="41" spans="1:7" ht="16.5">
      <c r="A41" s="279" t="s">
        <v>390</v>
      </c>
      <c r="B41" s="279"/>
      <c r="C41" s="279"/>
      <c r="D41" s="279"/>
      <c r="E41" s="279"/>
      <c r="F41" s="279"/>
      <c r="G41" s="279"/>
    </row>
    <row r="42" spans="1:7" ht="16.5">
      <c r="A42" s="279" t="s">
        <v>391</v>
      </c>
      <c r="B42" s="279"/>
      <c r="C42" s="279"/>
      <c r="D42" s="279"/>
      <c r="E42" s="279"/>
      <c r="F42" s="279"/>
      <c r="G42" s="279"/>
    </row>
    <row r="43" spans="1:7" ht="16.5">
      <c r="A43" s="279" t="s">
        <v>392</v>
      </c>
      <c r="B43" s="279"/>
      <c r="C43" s="279"/>
      <c r="D43" s="279"/>
      <c r="E43" s="279"/>
      <c r="F43" s="279"/>
      <c r="G43" s="279"/>
    </row>
    <row r="44" spans="1:7" ht="16.5">
      <c r="A44" s="279" t="s">
        <v>393</v>
      </c>
      <c r="B44" s="279"/>
      <c r="C44" s="279"/>
      <c r="D44" s="279"/>
      <c r="E44" s="279"/>
      <c r="F44" s="279"/>
      <c r="G44" s="279"/>
    </row>
    <row r="45" spans="1:7" ht="16.5">
      <c r="A45" s="279" t="s">
        <v>394</v>
      </c>
      <c r="B45" s="279"/>
      <c r="C45" s="279"/>
      <c r="D45" s="279"/>
      <c r="E45" s="279"/>
      <c r="F45" s="279"/>
      <c r="G45" s="279"/>
    </row>
    <row r="46" spans="1:7" ht="16.5">
      <c r="A46" s="279" t="s">
        <v>395</v>
      </c>
      <c r="B46" s="279"/>
      <c r="C46" s="279"/>
      <c r="D46" s="279"/>
      <c r="E46" s="279"/>
      <c r="F46" s="279"/>
      <c r="G46" s="279"/>
    </row>
    <row r="47" spans="1:7" ht="16.5">
      <c r="A47" s="279" t="s">
        <v>396</v>
      </c>
      <c r="B47" s="279"/>
      <c r="C47" s="279"/>
      <c r="D47" s="279"/>
      <c r="E47" s="279"/>
      <c r="F47" s="279"/>
      <c r="G47" s="279"/>
    </row>
    <row r="48" spans="1:7" ht="16.5">
      <c r="A48" s="279" t="s">
        <v>397</v>
      </c>
      <c r="B48" s="279"/>
      <c r="C48" s="279"/>
      <c r="D48" s="279"/>
      <c r="E48" s="279"/>
      <c r="F48" s="279"/>
      <c r="G48" s="279"/>
    </row>
    <row r="49" spans="1:7" ht="16.5">
      <c r="A49" s="279" t="s">
        <v>398</v>
      </c>
      <c r="B49" s="279"/>
      <c r="C49" s="279"/>
      <c r="D49" s="279"/>
      <c r="E49" s="279"/>
      <c r="F49" s="279"/>
      <c r="G49" s="279"/>
    </row>
    <row r="50" spans="1:7" ht="16.5">
      <c r="A50" s="279" t="s">
        <v>399</v>
      </c>
      <c r="B50" s="279"/>
      <c r="C50" s="279"/>
      <c r="D50" s="279"/>
      <c r="E50" s="279"/>
      <c r="F50" s="279"/>
      <c r="G50" s="279"/>
    </row>
    <row r="51" spans="1:7" ht="16.5">
      <c r="A51" s="279" t="s">
        <v>400</v>
      </c>
      <c r="B51" s="279"/>
      <c r="C51" s="279"/>
      <c r="D51" s="279"/>
      <c r="E51" s="279"/>
      <c r="F51" s="279"/>
      <c r="G51" s="279"/>
    </row>
    <row r="52" spans="1:7" ht="16.5">
      <c r="A52" s="279" t="s">
        <v>401</v>
      </c>
      <c r="B52" s="279"/>
      <c r="C52" s="279"/>
      <c r="D52" s="279"/>
      <c r="E52" s="279"/>
      <c r="F52" s="279"/>
      <c r="G52" s="279"/>
    </row>
    <row r="53" spans="1:7" ht="16.5">
      <c r="A53" s="279" t="s">
        <v>402</v>
      </c>
      <c r="B53" s="279"/>
      <c r="C53" s="279"/>
      <c r="D53" s="279"/>
      <c r="E53" s="279"/>
      <c r="F53" s="279"/>
      <c r="G53" s="279"/>
    </row>
    <row r="54" spans="1:7" ht="16.5">
      <c r="A54" s="279" t="s">
        <v>403</v>
      </c>
      <c r="B54" s="279"/>
      <c r="C54" s="279"/>
      <c r="D54" s="279"/>
      <c r="E54" s="279"/>
      <c r="F54" s="279"/>
      <c r="G54" s="279"/>
    </row>
    <row r="55" spans="1:7" ht="16.5">
      <c r="A55" s="279" t="s">
        <v>404</v>
      </c>
      <c r="B55" s="279"/>
      <c r="C55" s="279"/>
      <c r="D55" s="279"/>
      <c r="E55" s="279"/>
      <c r="F55" s="279"/>
      <c r="G55" s="279"/>
    </row>
    <row r="56" spans="1:7" ht="16.5">
      <c r="A56" s="123" t="s">
        <v>405</v>
      </c>
      <c r="B56" s="123"/>
      <c r="C56" s="123"/>
      <c r="D56" s="123"/>
      <c r="E56" s="123"/>
      <c r="F56" s="123"/>
      <c r="G56" s="123"/>
    </row>
    <row r="57" spans="1:7" ht="16.5">
      <c r="A57" s="123" t="s">
        <v>406</v>
      </c>
      <c r="B57" s="123"/>
      <c r="C57" s="123"/>
      <c r="D57" s="123"/>
      <c r="E57" s="123"/>
      <c r="F57" s="123"/>
      <c r="G57" s="123"/>
    </row>
    <row r="58" spans="1:7" ht="16.5">
      <c r="A58" s="279" t="s">
        <v>407</v>
      </c>
      <c r="B58" s="279"/>
      <c r="C58" s="279"/>
      <c r="D58" s="279"/>
      <c r="E58" s="279"/>
      <c r="F58" s="279"/>
      <c r="G58" s="279"/>
    </row>
    <row r="59" spans="1:7" ht="16.5">
      <c r="A59" s="279" t="s">
        <v>408</v>
      </c>
      <c r="B59" s="279"/>
      <c r="C59" s="279"/>
      <c r="D59" s="279"/>
      <c r="E59" s="279"/>
      <c r="F59" s="279"/>
      <c r="G59" s="279"/>
    </row>
    <row r="60" spans="1:7" ht="16.5">
      <c r="A60" s="279" t="s">
        <v>409</v>
      </c>
      <c r="B60" s="279"/>
      <c r="C60" s="279"/>
      <c r="D60" s="279"/>
      <c r="E60" s="279"/>
      <c r="F60" s="279"/>
      <c r="G60" s="279"/>
    </row>
    <row r="61" spans="1:7" ht="16.5">
      <c r="A61" s="279" t="s">
        <v>410</v>
      </c>
      <c r="B61" s="279"/>
      <c r="C61" s="279"/>
      <c r="D61" s="279"/>
      <c r="E61" s="279"/>
      <c r="F61" s="279"/>
      <c r="G61" s="279"/>
    </row>
    <row r="62" spans="1:7" ht="16.5">
      <c r="A62" s="279" t="s">
        <v>411</v>
      </c>
      <c r="B62" s="279"/>
      <c r="C62" s="279"/>
      <c r="D62" s="279"/>
      <c r="E62" s="279"/>
      <c r="F62" s="279"/>
      <c r="G62" s="279"/>
    </row>
    <row r="63" spans="1:7" ht="16.5">
      <c r="A63" s="279" t="s">
        <v>412</v>
      </c>
      <c r="B63" s="279"/>
      <c r="C63" s="279"/>
      <c r="D63" s="279"/>
      <c r="E63" s="279"/>
      <c r="F63" s="279"/>
      <c r="G63" s="279"/>
    </row>
    <row r="64" spans="1:7" ht="16.5">
      <c r="A64" s="123" t="s">
        <v>413</v>
      </c>
      <c r="B64" s="123"/>
      <c r="C64" s="123"/>
      <c r="D64" s="123"/>
      <c r="E64" s="123"/>
      <c r="F64" s="123"/>
      <c r="G64" s="123"/>
    </row>
    <row r="65" spans="1:7" ht="16.5">
      <c r="A65" s="279" t="s">
        <v>414</v>
      </c>
      <c r="B65" s="279"/>
      <c r="C65" s="279"/>
      <c r="D65" s="279"/>
      <c r="E65" s="279"/>
      <c r="F65" s="279"/>
      <c r="G65" s="279"/>
    </row>
    <row r="66" spans="1:7" ht="16.5">
      <c r="A66" s="123" t="s">
        <v>415</v>
      </c>
      <c r="B66" s="123"/>
      <c r="C66" s="123"/>
      <c r="D66" s="123"/>
      <c r="E66" s="123"/>
      <c r="F66" s="123"/>
      <c r="G66" s="123"/>
    </row>
    <row r="67" spans="1:7" ht="16.5">
      <c r="A67" s="279" t="s">
        <v>416</v>
      </c>
      <c r="B67" s="279"/>
      <c r="C67" s="279"/>
      <c r="D67" s="279"/>
      <c r="E67" s="279"/>
      <c r="F67" s="279"/>
      <c r="G67" s="279"/>
    </row>
    <row r="68" spans="1:7" ht="16.5">
      <c r="A68" s="279" t="s">
        <v>417</v>
      </c>
      <c r="B68" s="279"/>
      <c r="C68" s="279"/>
      <c r="D68" s="279"/>
      <c r="E68" s="279"/>
      <c r="F68" s="279"/>
      <c r="G68" s="279"/>
    </row>
    <row r="69" spans="1:7" ht="16.5">
      <c r="A69" s="279" t="s">
        <v>418</v>
      </c>
      <c r="B69" s="279"/>
      <c r="C69" s="279"/>
      <c r="D69" s="279"/>
      <c r="E69" s="279"/>
      <c r="F69" s="279"/>
      <c r="G69" s="279"/>
    </row>
    <row r="70" spans="1:7" ht="16.5">
      <c r="A70" s="123" t="s">
        <v>419</v>
      </c>
      <c r="B70" s="123"/>
      <c r="C70" s="123"/>
      <c r="D70" s="123"/>
      <c r="E70" s="123"/>
      <c r="F70" s="123"/>
      <c r="G70" s="123"/>
    </row>
    <row r="71" spans="1:7" ht="16.5">
      <c r="A71" s="123" t="s">
        <v>420</v>
      </c>
      <c r="B71" s="123"/>
      <c r="C71" s="123"/>
      <c r="D71" s="123"/>
      <c r="E71" s="123"/>
      <c r="F71" s="123"/>
      <c r="G71" s="123"/>
    </row>
    <row r="72" spans="1:7" ht="16.5">
      <c r="A72" s="279" t="s">
        <v>421</v>
      </c>
      <c r="B72" s="279"/>
      <c r="C72" s="279"/>
      <c r="D72" s="279"/>
      <c r="E72" s="279"/>
      <c r="F72" s="279"/>
      <c r="G72" s="279"/>
    </row>
    <row r="73" spans="1:7" ht="16.5">
      <c r="A73" s="279" t="s">
        <v>422</v>
      </c>
      <c r="B73" s="279"/>
      <c r="C73" s="279"/>
      <c r="D73" s="279"/>
      <c r="E73" s="279"/>
      <c r="F73" s="279"/>
      <c r="G73" s="279"/>
    </row>
    <row r="74" spans="1:7" ht="15" customHeight="1">
      <c r="A74" s="279" t="s">
        <v>423</v>
      </c>
      <c r="B74" s="279"/>
      <c r="C74" s="279"/>
      <c r="D74" s="279"/>
      <c r="E74" s="279"/>
      <c r="F74" s="279"/>
      <c r="G74" s="279"/>
    </row>
    <row r="75" spans="1:7" ht="16.5" customHeight="1">
      <c r="A75" s="286"/>
      <c r="B75" s="286"/>
      <c r="C75" s="286"/>
      <c r="D75" s="286"/>
      <c r="E75" s="286"/>
      <c r="F75" s="286"/>
      <c r="G75" s="286"/>
    </row>
    <row r="76" spans="1:7" ht="18" customHeight="1">
      <c r="A76" s="286"/>
      <c r="B76" s="286"/>
      <c r="C76" s="286"/>
      <c r="D76" s="286"/>
      <c r="E76" s="286"/>
      <c r="F76" s="286"/>
      <c r="G76" s="286"/>
    </row>
    <row r="951" ht="14.25">
      <c r="C951" t="s">
        <v>219</v>
      </c>
    </row>
    <row r="959" ht="14.25">
      <c r="C959" t="s">
        <v>219</v>
      </c>
    </row>
    <row r="965" ht="14.25">
      <c r="C965" t="s">
        <v>219</v>
      </c>
    </row>
    <row r="976" ht="14.25">
      <c r="C976" t="s">
        <v>219</v>
      </c>
    </row>
    <row r="983" ht="14.25">
      <c r="C983" t="s">
        <v>219</v>
      </c>
    </row>
    <row r="988" ht="14.25">
      <c r="C988" t="s">
        <v>219</v>
      </c>
    </row>
    <row r="997" ht="14.25">
      <c r="C997" t="s">
        <v>219</v>
      </c>
    </row>
    <row r="1004" ht="14.25">
      <c r="C1004" t="s">
        <v>219</v>
      </c>
    </row>
    <row r="1012" ht="14.25">
      <c r="C1012" t="s">
        <v>219</v>
      </c>
    </row>
    <row r="1016" ht="14.25">
      <c r="C1016" t="s">
        <v>219</v>
      </c>
    </row>
    <row r="1027" ht="14.25">
      <c r="C1027" t="s">
        <v>219</v>
      </c>
    </row>
    <row r="1033" ht="14.25">
      <c r="C1033" t="s">
        <v>219</v>
      </c>
    </row>
    <row r="1043" ht="14.25">
      <c r="C1043" t="s">
        <v>219</v>
      </c>
    </row>
    <row r="1048" ht="14.25">
      <c r="C1048" t="s">
        <v>219</v>
      </c>
    </row>
    <row r="1057" ht="14.25">
      <c r="C1057" t="s">
        <v>219</v>
      </c>
    </row>
    <row r="1065" ht="14.25">
      <c r="C1065" t="s">
        <v>219</v>
      </c>
    </row>
    <row r="1071" ht="14.25">
      <c r="C1071" t="s">
        <v>219</v>
      </c>
    </row>
    <row r="1092" ht="14.25">
      <c r="C1092" t="s">
        <v>219</v>
      </c>
    </row>
    <row r="1112" ht="14.25">
      <c r="C1112" t="s">
        <v>219</v>
      </c>
    </row>
    <row r="1116" ht="14.25">
      <c r="C1116" t="s">
        <v>219</v>
      </c>
    </row>
  </sheetData>
  <sheetProtection/>
  <mergeCells count="61">
    <mergeCell ref="A8:G8"/>
    <mergeCell ref="A9:G9"/>
    <mergeCell ref="A10:G10"/>
    <mergeCell ref="A12:G12"/>
    <mergeCell ref="A74:G74"/>
    <mergeCell ref="A75:G76"/>
    <mergeCell ref="A68:G68"/>
    <mergeCell ref="A69:G69"/>
    <mergeCell ref="A72:G72"/>
    <mergeCell ref="A73:G73"/>
    <mergeCell ref="A20:G20"/>
    <mergeCell ref="A21:G21"/>
    <mergeCell ref="A16:G16"/>
    <mergeCell ref="A17:G17"/>
    <mergeCell ref="A19:G19"/>
    <mergeCell ref="A13:G13"/>
    <mergeCell ref="A14:G14"/>
    <mergeCell ref="A67:G67"/>
    <mergeCell ref="A1:E1"/>
    <mergeCell ref="F1:G1"/>
    <mergeCell ref="C2:E2"/>
    <mergeCell ref="F2:G2"/>
    <mergeCell ref="A28:G28"/>
    <mergeCell ref="A27:G27"/>
    <mergeCell ref="A37:G37"/>
    <mergeCell ref="A15:G15"/>
    <mergeCell ref="A18:G18"/>
    <mergeCell ref="A63:G63"/>
    <mergeCell ref="A65:G65"/>
    <mergeCell ref="A52:G52"/>
    <mergeCell ref="A53:G53"/>
    <mergeCell ref="A54:G54"/>
    <mergeCell ref="A55:G55"/>
    <mergeCell ref="A58:G58"/>
    <mergeCell ref="A59:G59"/>
    <mergeCell ref="A38:G38"/>
    <mergeCell ref="A39:G39"/>
    <mergeCell ref="A41:G41"/>
    <mergeCell ref="A42:G42"/>
    <mergeCell ref="A43:G43"/>
    <mergeCell ref="A44:G44"/>
    <mergeCell ref="C3:E3"/>
    <mergeCell ref="F3:G3"/>
    <mergeCell ref="A5:G5"/>
    <mergeCell ref="A6:G6"/>
    <mergeCell ref="A36:G36"/>
    <mergeCell ref="A35:G35"/>
    <mergeCell ref="A32:G32"/>
    <mergeCell ref="A22:G22"/>
    <mergeCell ref="A23:G23"/>
    <mergeCell ref="A24:G24"/>
    <mergeCell ref="A45:G45"/>
    <mergeCell ref="A46:G46"/>
    <mergeCell ref="A47:G47"/>
    <mergeCell ref="A48:G48"/>
    <mergeCell ref="A61:G61"/>
    <mergeCell ref="A62:G62"/>
    <mergeCell ref="A60:G60"/>
    <mergeCell ref="A49:G49"/>
    <mergeCell ref="A50:G50"/>
    <mergeCell ref="A51:G51"/>
  </mergeCells>
  <printOptions/>
  <pageMargins left="0.49" right="0.2" top="0.6" bottom="0.5118110236220472" header="0.36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7"/>
  <sheetViews>
    <sheetView zoomScalePageLayoutView="0" workbookViewId="0" topLeftCell="A1">
      <selection activeCell="B15" sqref="B15"/>
    </sheetView>
  </sheetViews>
  <sheetFormatPr defaultColWidth="8.796875" defaultRowHeight="14.25"/>
  <cols>
    <col min="1" max="1" width="3.69921875" style="0" customWidth="1"/>
    <col min="2" max="2" width="61.8984375" style="0" customWidth="1"/>
    <col min="3" max="3" width="14.3984375" style="0" customWidth="1"/>
    <col min="4" max="4" width="14.09765625" style="0" customWidth="1"/>
    <col min="5" max="5" width="16.09765625" style="0" customWidth="1"/>
    <col min="6" max="6" width="12.59765625" style="124" customWidth="1"/>
    <col min="7" max="7" width="13.5" style="124" bestFit="1" customWidth="1"/>
    <col min="8" max="8" width="10.3984375" style="124" customWidth="1"/>
    <col min="9" max="9" width="11.19921875" style="124" customWidth="1"/>
  </cols>
  <sheetData>
    <row r="2" ht="15">
      <c r="B2" s="96" t="s">
        <v>216</v>
      </c>
    </row>
    <row r="3" spans="1:4" ht="15.75">
      <c r="A3" s="125" t="s">
        <v>424</v>
      </c>
      <c r="B3" s="287" t="s">
        <v>425</v>
      </c>
      <c r="C3" s="287"/>
      <c r="D3" s="287"/>
    </row>
    <row r="4" spans="1:4" ht="18">
      <c r="A4" s="126"/>
      <c r="C4" s="127"/>
      <c r="D4" s="127"/>
    </row>
    <row r="5" spans="1:4" ht="15.75">
      <c r="A5" s="128" t="s">
        <v>426</v>
      </c>
      <c r="B5" s="129" t="s">
        <v>298</v>
      </c>
      <c r="C5" s="130" t="s">
        <v>219</v>
      </c>
      <c r="D5" s="130" t="s">
        <v>427</v>
      </c>
    </row>
    <row r="6" spans="1:4" ht="15">
      <c r="A6" s="131">
        <v>1</v>
      </c>
      <c r="B6" s="131">
        <v>2</v>
      </c>
      <c r="C6" s="131">
        <v>3</v>
      </c>
      <c r="D6" s="131">
        <v>4</v>
      </c>
    </row>
    <row r="7" spans="1:4" ht="15.75">
      <c r="A7" s="132">
        <v>1</v>
      </c>
      <c r="B7" s="133" t="s">
        <v>428</v>
      </c>
      <c r="C7" s="134"/>
      <c r="D7" s="134"/>
    </row>
    <row r="8" spans="1:4" ht="18">
      <c r="A8" s="135" t="s">
        <v>353</v>
      </c>
      <c r="B8" s="136" t="s">
        <v>429</v>
      </c>
      <c r="C8" s="112">
        <v>82920471</v>
      </c>
      <c r="D8" s="112">
        <v>1584866517</v>
      </c>
    </row>
    <row r="9" spans="1:4" ht="18">
      <c r="A9" s="135" t="s">
        <v>353</v>
      </c>
      <c r="B9" s="137" t="s">
        <v>430</v>
      </c>
      <c r="C9" s="112">
        <v>926176393</v>
      </c>
      <c r="D9" s="112">
        <v>3017467920</v>
      </c>
    </row>
    <row r="10" spans="1:4" ht="18">
      <c r="A10" s="135" t="s">
        <v>353</v>
      </c>
      <c r="B10" s="136" t="s">
        <v>431</v>
      </c>
      <c r="C10" s="112"/>
      <c r="D10" s="112"/>
    </row>
    <row r="11" spans="1:4" ht="18">
      <c r="A11" s="138"/>
      <c r="B11" s="80" t="s">
        <v>432</v>
      </c>
      <c r="C11" s="104">
        <f>SUM(C8:C10)</f>
        <v>1009096864</v>
      </c>
      <c r="D11" s="104">
        <f>SUM(D8:D10)</f>
        <v>4602334437</v>
      </c>
    </row>
    <row r="12" spans="1:4" ht="15.75">
      <c r="A12" s="139">
        <v>2</v>
      </c>
      <c r="B12" s="140" t="s">
        <v>433</v>
      </c>
      <c r="C12" s="141"/>
      <c r="D12" s="141"/>
    </row>
    <row r="13" spans="1:4" ht="15.75">
      <c r="A13" s="132">
        <v>3</v>
      </c>
      <c r="B13" s="133" t="s">
        <v>434</v>
      </c>
      <c r="C13" s="130" t="s">
        <v>219</v>
      </c>
      <c r="D13" s="130" t="s">
        <v>427</v>
      </c>
    </row>
    <row r="14" spans="1:4" ht="18">
      <c r="A14" s="135" t="s">
        <v>353</v>
      </c>
      <c r="B14" s="142" t="s">
        <v>435</v>
      </c>
      <c r="C14" s="112"/>
      <c r="D14" s="112"/>
    </row>
    <row r="15" spans="1:4" ht="18">
      <c r="A15" s="135" t="s">
        <v>353</v>
      </c>
      <c r="B15" s="142" t="s">
        <v>436</v>
      </c>
      <c r="C15" s="112"/>
      <c r="D15" s="112"/>
    </row>
    <row r="16" spans="1:4" ht="18">
      <c r="A16" s="135" t="s">
        <v>353</v>
      </c>
      <c r="B16" s="142" t="s">
        <v>437</v>
      </c>
      <c r="C16" s="112"/>
      <c r="D16" s="112"/>
    </row>
    <row r="17" spans="1:4" ht="18">
      <c r="A17" s="135" t="s">
        <v>353</v>
      </c>
      <c r="B17" s="142" t="s">
        <v>438</v>
      </c>
      <c r="C17" s="112">
        <v>5952772006</v>
      </c>
      <c r="D17" s="112">
        <v>6739037043</v>
      </c>
    </row>
    <row r="18" spans="1:4" ht="18">
      <c r="A18" s="138"/>
      <c r="B18" s="80" t="s">
        <v>432</v>
      </c>
      <c r="C18" s="104">
        <f>SUM(C14:C17)</f>
        <v>5952772006</v>
      </c>
      <c r="D18" s="104">
        <f>SUM(D14:D17)</f>
        <v>6739037043</v>
      </c>
    </row>
    <row r="19" spans="1:4" ht="15.75">
      <c r="A19" s="132">
        <v>4</v>
      </c>
      <c r="B19" s="133" t="s">
        <v>318</v>
      </c>
      <c r="C19" s="130" t="s">
        <v>219</v>
      </c>
      <c r="D19" s="130" t="s">
        <v>427</v>
      </c>
    </row>
    <row r="20" spans="1:4" ht="18">
      <c r="A20" s="135" t="s">
        <v>353</v>
      </c>
      <c r="B20" s="142" t="s">
        <v>439</v>
      </c>
      <c r="C20" s="112"/>
      <c r="D20" s="112"/>
    </row>
    <row r="21" spans="1:4" ht="18">
      <c r="A21" s="135" t="s">
        <v>353</v>
      </c>
      <c r="B21" s="142" t="s">
        <v>440</v>
      </c>
      <c r="C21" s="112">
        <v>1246337575</v>
      </c>
      <c r="D21" s="112">
        <v>2249880914</v>
      </c>
    </row>
    <row r="22" spans="1:4" ht="18">
      <c r="A22" s="135" t="s">
        <v>353</v>
      </c>
      <c r="B22" s="142" t="s">
        <v>441</v>
      </c>
      <c r="C22" s="112"/>
      <c r="D22" s="112"/>
    </row>
    <row r="23" spans="1:4" ht="18">
      <c r="A23" s="135" t="s">
        <v>353</v>
      </c>
      <c r="B23" s="142" t="s">
        <v>442</v>
      </c>
      <c r="C23" s="112">
        <v>7933791865</v>
      </c>
      <c r="D23" s="112">
        <v>9708830016</v>
      </c>
    </row>
    <row r="24" spans="1:4" ht="18">
      <c r="A24" s="135" t="s">
        <v>353</v>
      </c>
      <c r="B24" s="142" t="s">
        <v>443</v>
      </c>
      <c r="C24" s="112"/>
      <c r="D24" s="112"/>
    </row>
    <row r="25" spans="1:4" ht="18">
      <c r="A25" s="135" t="s">
        <v>353</v>
      </c>
      <c r="B25" s="142" t="s">
        <v>444</v>
      </c>
      <c r="C25" s="112">
        <v>2108998966</v>
      </c>
      <c r="D25" s="112">
        <v>2122438670</v>
      </c>
    </row>
    <row r="26" spans="1:4" ht="18">
      <c r="A26" s="135" t="s">
        <v>353</v>
      </c>
      <c r="B26" s="142" t="s">
        <v>445</v>
      </c>
      <c r="C26" s="112"/>
      <c r="D26" s="112"/>
    </row>
    <row r="27" spans="1:4" ht="18">
      <c r="A27" s="135" t="s">
        <v>353</v>
      </c>
      <c r="B27" s="142" t="s">
        <v>446</v>
      </c>
      <c r="C27" s="112"/>
      <c r="D27" s="112"/>
    </row>
    <row r="28" spans="1:4" ht="18">
      <c r="A28" s="135" t="s">
        <v>353</v>
      </c>
      <c r="B28" s="142" t="s">
        <v>447</v>
      </c>
      <c r="C28" s="112"/>
      <c r="D28" s="112"/>
    </row>
    <row r="29" spans="1:4" ht="18">
      <c r="A29" s="138"/>
      <c r="B29" s="80" t="s">
        <v>448</v>
      </c>
      <c r="C29" s="104">
        <f>SUM(C20:C28)</f>
        <v>11289128406</v>
      </c>
      <c r="D29" s="104">
        <f>SUM(D20:D28)</f>
        <v>14081149600</v>
      </c>
    </row>
    <row r="30" spans="1:4" ht="15.75">
      <c r="A30" s="143">
        <v>5</v>
      </c>
      <c r="B30" s="144" t="s">
        <v>449</v>
      </c>
      <c r="C30" s="130" t="s">
        <v>219</v>
      </c>
      <c r="D30" s="130" t="s">
        <v>427</v>
      </c>
    </row>
    <row r="31" spans="1:4" ht="18">
      <c r="A31" s="135" t="s">
        <v>353</v>
      </c>
      <c r="B31" s="145" t="s">
        <v>450</v>
      </c>
      <c r="C31" s="112">
        <v>446611352</v>
      </c>
      <c r="D31" s="112">
        <v>69384011</v>
      </c>
    </row>
    <row r="32" spans="1:4" ht="18">
      <c r="A32" s="146" t="s">
        <v>353</v>
      </c>
      <c r="B32" s="147" t="s">
        <v>451</v>
      </c>
      <c r="C32" s="148"/>
      <c r="D32" s="148"/>
    </row>
    <row r="33" spans="1:4" ht="18">
      <c r="A33" s="146" t="s">
        <v>353</v>
      </c>
      <c r="B33" s="147" t="s">
        <v>452</v>
      </c>
      <c r="C33" s="148"/>
      <c r="D33" s="148"/>
    </row>
    <row r="34" spans="1:4" ht="18">
      <c r="A34" s="146" t="s">
        <v>353</v>
      </c>
      <c r="B34" s="147" t="s">
        <v>453</v>
      </c>
      <c r="C34" s="148">
        <v>1311250241</v>
      </c>
      <c r="D34" s="148">
        <v>1101377624</v>
      </c>
    </row>
    <row r="35" spans="1:4" ht="18">
      <c r="A35" s="146"/>
      <c r="B35" s="147" t="s">
        <v>454</v>
      </c>
      <c r="C35" s="148"/>
      <c r="D35" s="148"/>
    </row>
    <row r="36" spans="1:4" ht="18">
      <c r="A36" s="146" t="s">
        <v>353</v>
      </c>
      <c r="B36" s="147" t="s">
        <v>455</v>
      </c>
      <c r="C36" s="148"/>
      <c r="D36" s="148">
        <v>15649338</v>
      </c>
    </row>
    <row r="37" spans="1:4" ht="18">
      <c r="A37" s="138"/>
      <c r="B37" s="149" t="s">
        <v>456</v>
      </c>
      <c r="C37" s="104">
        <f>SUM(C31:C36)</f>
        <v>1757861593</v>
      </c>
      <c r="D37" s="104">
        <f>SUM(D31:D36)</f>
        <v>1186410973</v>
      </c>
    </row>
    <row r="38" spans="1:4" ht="15.75">
      <c r="A38" s="143">
        <v>6</v>
      </c>
      <c r="B38" s="144" t="s">
        <v>457</v>
      </c>
      <c r="C38" s="130" t="s">
        <v>219</v>
      </c>
      <c r="D38" s="130" t="s">
        <v>427</v>
      </c>
    </row>
    <row r="39" spans="1:4" ht="18">
      <c r="A39" s="135" t="s">
        <v>353</v>
      </c>
      <c r="B39" s="145" t="s">
        <v>458</v>
      </c>
      <c r="C39" s="112"/>
      <c r="D39" s="112"/>
    </row>
    <row r="40" spans="1:4" ht="18">
      <c r="A40" s="135"/>
      <c r="B40" s="150" t="s">
        <v>459</v>
      </c>
      <c r="C40" s="107"/>
      <c r="D40" s="107"/>
    </row>
    <row r="41" spans="1:4" ht="18">
      <c r="A41" s="135" t="s">
        <v>353</v>
      </c>
      <c r="B41" s="145" t="s">
        <v>460</v>
      </c>
      <c r="C41" s="112"/>
      <c r="D41" s="112"/>
    </row>
    <row r="42" spans="1:4" ht="18">
      <c r="A42" s="138"/>
      <c r="B42" s="149" t="s">
        <v>456</v>
      </c>
      <c r="C42" s="107">
        <f>SUM(C39:C41)</f>
        <v>0</v>
      </c>
      <c r="D42" s="107">
        <f>SUM(D39:D41)</f>
        <v>0</v>
      </c>
    </row>
    <row r="43" spans="1:4" ht="15.75">
      <c r="A43" s="132">
        <v>7</v>
      </c>
      <c r="B43" s="133" t="s">
        <v>461</v>
      </c>
      <c r="C43" s="130" t="s">
        <v>219</v>
      </c>
      <c r="D43" s="130" t="s">
        <v>427</v>
      </c>
    </row>
    <row r="44" spans="1:4" ht="18">
      <c r="A44" s="135" t="s">
        <v>353</v>
      </c>
      <c r="B44" s="145" t="s">
        <v>462</v>
      </c>
      <c r="C44" s="112"/>
      <c r="D44" s="112"/>
    </row>
    <row r="45" spans="1:4" ht="18">
      <c r="A45" s="135" t="s">
        <v>353</v>
      </c>
      <c r="B45" s="145" t="s">
        <v>463</v>
      </c>
      <c r="C45" s="112"/>
      <c r="D45" s="112"/>
    </row>
    <row r="46" spans="1:4" ht="18">
      <c r="A46" s="135" t="s">
        <v>353</v>
      </c>
      <c r="B46" s="145" t="s">
        <v>464</v>
      </c>
      <c r="C46" s="112"/>
      <c r="D46" s="112"/>
    </row>
    <row r="47" spans="1:4" ht="18">
      <c r="A47" s="135" t="s">
        <v>353</v>
      </c>
      <c r="B47" s="145" t="s">
        <v>461</v>
      </c>
      <c r="C47" s="112">
        <v>42701000</v>
      </c>
      <c r="D47" s="112">
        <v>42701000</v>
      </c>
    </row>
    <row r="48" spans="1:4" ht="18">
      <c r="A48" s="135" t="s">
        <v>353</v>
      </c>
      <c r="B48" s="145" t="s">
        <v>465</v>
      </c>
      <c r="C48" s="148">
        <v>-42701000</v>
      </c>
      <c r="D48" s="148">
        <v>-42701000</v>
      </c>
    </row>
    <row r="49" spans="1:4" ht="18">
      <c r="A49" s="138"/>
      <c r="B49" s="151" t="s">
        <v>456</v>
      </c>
      <c r="C49" s="104">
        <f>SUM(C45:C48)</f>
        <v>0</v>
      </c>
      <c r="D49" s="104">
        <f>SUM(D45:D48)</f>
        <v>0</v>
      </c>
    </row>
    <row r="50" spans="1:4" ht="15.75">
      <c r="A50" s="139">
        <v>8</v>
      </c>
      <c r="B50" s="152" t="s">
        <v>466</v>
      </c>
      <c r="C50" s="153"/>
      <c r="D50" s="153"/>
    </row>
    <row r="51" spans="1:4" ht="15.75">
      <c r="A51" s="139">
        <v>9</v>
      </c>
      <c r="B51" s="152" t="s">
        <v>467</v>
      </c>
      <c r="C51" s="153"/>
      <c r="D51" s="153"/>
    </row>
    <row r="52" spans="1:4" ht="15.75">
      <c r="A52" s="139">
        <v>10</v>
      </c>
      <c r="B52" s="152" t="s">
        <v>468</v>
      </c>
      <c r="C52" s="153"/>
      <c r="D52" s="153"/>
    </row>
    <row r="53" spans="1:4" ht="15.75">
      <c r="A53" s="139">
        <v>11</v>
      </c>
      <c r="B53" s="152" t="s">
        <v>469</v>
      </c>
      <c r="C53" s="141" t="s">
        <v>219</v>
      </c>
      <c r="D53" s="141" t="s">
        <v>427</v>
      </c>
    </row>
    <row r="54" spans="1:4" ht="18">
      <c r="A54" s="154" t="s">
        <v>353</v>
      </c>
      <c r="B54" s="155" t="s">
        <v>470</v>
      </c>
      <c r="C54" s="134">
        <v>1183829356</v>
      </c>
      <c r="D54" s="134">
        <v>5477724399</v>
      </c>
    </row>
    <row r="55" spans="1:4" ht="18">
      <c r="A55" s="135"/>
      <c r="B55" s="156" t="s">
        <v>471</v>
      </c>
      <c r="C55" s="107"/>
      <c r="D55" s="107"/>
    </row>
    <row r="56" spans="1:4" ht="18">
      <c r="A56" s="135"/>
      <c r="B56" s="156" t="s">
        <v>472</v>
      </c>
      <c r="C56" s="107"/>
      <c r="D56" s="107"/>
    </row>
    <row r="57" spans="1:4" ht="18">
      <c r="A57" s="135"/>
      <c r="B57" s="156" t="s">
        <v>472</v>
      </c>
      <c r="C57" s="107"/>
      <c r="D57" s="107"/>
    </row>
    <row r="58" spans="1:4" ht="15.75">
      <c r="A58" s="80">
        <v>12</v>
      </c>
      <c r="B58" s="157" t="s">
        <v>473</v>
      </c>
      <c r="C58" s="107"/>
      <c r="D58" s="107"/>
    </row>
    <row r="59" spans="1:4" ht="15.75">
      <c r="A59" s="139">
        <v>13</v>
      </c>
      <c r="B59" s="152" t="s">
        <v>474</v>
      </c>
      <c r="C59" s="141"/>
      <c r="D59" s="141"/>
    </row>
    <row r="60" spans="1:4" ht="15.75">
      <c r="A60" s="132">
        <v>14</v>
      </c>
      <c r="B60" s="158" t="s">
        <v>338</v>
      </c>
      <c r="C60" s="130" t="s">
        <v>219</v>
      </c>
      <c r="D60" s="130" t="s">
        <v>427</v>
      </c>
    </row>
    <row r="61" spans="1:4" ht="15">
      <c r="A61" s="159" t="s">
        <v>353</v>
      </c>
      <c r="B61" s="156" t="s">
        <v>475</v>
      </c>
      <c r="C61" s="107"/>
      <c r="D61" s="107"/>
    </row>
    <row r="62" spans="1:4" ht="15">
      <c r="A62" s="159" t="s">
        <v>353</v>
      </c>
      <c r="B62" s="156" t="s">
        <v>476</v>
      </c>
      <c r="C62" s="107"/>
      <c r="D62" s="107"/>
    </row>
    <row r="63" spans="1:4" ht="15">
      <c r="A63" s="159" t="s">
        <v>353</v>
      </c>
      <c r="B63" s="156" t="s">
        <v>477</v>
      </c>
      <c r="C63" s="107"/>
      <c r="D63" s="107"/>
    </row>
    <row r="64" spans="1:4" ht="15">
      <c r="A64" s="159" t="s">
        <v>353</v>
      </c>
      <c r="B64" s="156" t="s">
        <v>478</v>
      </c>
      <c r="C64" s="107"/>
      <c r="D64" s="107"/>
    </row>
    <row r="65" spans="1:4" ht="15">
      <c r="A65" s="159"/>
      <c r="B65" s="156" t="s">
        <v>479</v>
      </c>
      <c r="C65" s="107"/>
      <c r="D65" s="107"/>
    </row>
    <row r="66" spans="1:4" ht="15">
      <c r="A66" s="160" t="s">
        <v>353</v>
      </c>
      <c r="B66" s="156" t="s">
        <v>338</v>
      </c>
      <c r="C66" s="112">
        <v>10406268884</v>
      </c>
      <c r="D66" s="112">
        <v>10256797881</v>
      </c>
    </row>
    <row r="67" spans="1:4" ht="15.75">
      <c r="A67" s="161"/>
      <c r="B67" s="162" t="s">
        <v>456</v>
      </c>
      <c r="C67" s="107">
        <f>SUM(C61:C66)</f>
        <v>10406268884</v>
      </c>
      <c r="D67" s="107">
        <f>SUM(D61:D66)</f>
        <v>10256797881</v>
      </c>
    </row>
    <row r="68" spans="1:4" ht="15.75">
      <c r="A68" s="132">
        <v>15</v>
      </c>
      <c r="B68" s="144" t="s">
        <v>480</v>
      </c>
      <c r="C68" s="130" t="s">
        <v>219</v>
      </c>
      <c r="D68" s="130" t="s">
        <v>427</v>
      </c>
    </row>
    <row r="69" spans="1:4" ht="18">
      <c r="A69" s="135" t="s">
        <v>353</v>
      </c>
      <c r="B69" s="136" t="s">
        <v>481</v>
      </c>
      <c r="C69" s="112">
        <v>6500000000</v>
      </c>
      <c r="D69" s="112">
        <v>0</v>
      </c>
    </row>
    <row r="70" spans="1:4" ht="18">
      <c r="A70" s="135" t="s">
        <v>353</v>
      </c>
      <c r="B70" s="136" t="s">
        <v>482</v>
      </c>
      <c r="C70" s="112"/>
      <c r="D70" s="112">
        <v>1304450000</v>
      </c>
    </row>
    <row r="71" spans="1:4" ht="18">
      <c r="A71" s="138" t="s">
        <v>353</v>
      </c>
      <c r="B71" s="149" t="s">
        <v>456</v>
      </c>
      <c r="C71" s="107">
        <f>SUM(C69:C70)</f>
        <v>6500000000</v>
      </c>
      <c r="D71" s="107">
        <f>SUM(D69:D70)</f>
        <v>1304450000</v>
      </c>
    </row>
    <row r="72" spans="1:4" ht="15.75">
      <c r="A72" s="132">
        <v>16</v>
      </c>
      <c r="B72" s="133" t="s">
        <v>483</v>
      </c>
      <c r="C72" s="130" t="s">
        <v>219</v>
      </c>
      <c r="D72" s="130" t="s">
        <v>427</v>
      </c>
    </row>
    <row r="73" spans="1:4" ht="18">
      <c r="A73" s="135" t="s">
        <v>353</v>
      </c>
      <c r="B73" s="136" t="s">
        <v>484</v>
      </c>
      <c r="C73" s="112">
        <v>276281102</v>
      </c>
      <c r="D73" s="112">
        <v>0</v>
      </c>
    </row>
    <row r="74" spans="1:4" ht="18">
      <c r="A74" s="135" t="s">
        <v>353</v>
      </c>
      <c r="B74" s="136" t="s">
        <v>485</v>
      </c>
      <c r="C74" s="112"/>
      <c r="D74" s="112"/>
    </row>
    <row r="75" spans="1:4" ht="18">
      <c r="A75" s="135" t="s">
        <v>353</v>
      </c>
      <c r="B75" s="136" t="s">
        <v>486</v>
      </c>
      <c r="C75" s="112"/>
      <c r="D75" s="112"/>
    </row>
    <row r="76" spans="1:4" ht="18">
      <c r="A76" s="135" t="s">
        <v>353</v>
      </c>
      <c r="B76" s="136" t="s">
        <v>487</v>
      </c>
      <c r="C76" s="112"/>
      <c r="D76" s="112"/>
    </row>
    <row r="77" spans="1:4" ht="18">
      <c r="A77" s="135" t="s">
        <v>353</v>
      </c>
      <c r="B77" s="163" t="s">
        <v>488</v>
      </c>
      <c r="C77" s="112">
        <v>101379392</v>
      </c>
      <c r="D77" s="112"/>
    </row>
    <row r="78" spans="1:4" ht="18">
      <c r="A78" s="135" t="s">
        <v>353</v>
      </c>
      <c r="B78" s="163" t="s">
        <v>489</v>
      </c>
      <c r="C78" s="164"/>
      <c r="D78" s="164"/>
    </row>
    <row r="79" spans="1:4" ht="18">
      <c r="A79" s="135" t="s">
        <v>353</v>
      </c>
      <c r="B79" s="163" t="s">
        <v>490</v>
      </c>
      <c r="C79" s="112">
        <v>50018000</v>
      </c>
      <c r="D79" s="164"/>
    </row>
    <row r="80" spans="1:4" ht="18">
      <c r="A80" s="135" t="s">
        <v>353</v>
      </c>
      <c r="B80" s="163" t="s">
        <v>455</v>
      </c>
      <c r="C80" s="164"/>
      <c r="D80" s="164"/>
    </row>
    <row r="81" spans="1:4" ht="18">
      <c r="A81" s="135" t="s">
        <v>353</v>
      </c>
      <c r="B81" s="163" t="s">
        <v>491</v>
      </c>
      <c r="C81" s="164"/>
      <c r="D81" s="164"/>
    </row>
    <row r="82" spans="1:4" ht="18">
      <c r="A82" s="138"/>
      <c r="B82" s="149" t="s">
        <v>456</v>
      </c>
      <c r="C82" s="134">
        <f>SUM(C73:C81)</f>
        <v>427678494</v>
      </c>
      <c r="D82" s="134">
        <f>SUM(D73:D81)</f>
        <v>0</v>
      </c>
    </row>
    <row r="83" spans="1:4" ht="15.75">
      <c r="A83" s="132">
        <v>17</v>
      </c>
      <c r="B83" s="133" t="s">
        <v>492</v>
      </c>
      <c r="C83" s="130" t="s">
        <v>219</v>
      </c>
      <c r="D83" s="130" t="s">
        <v>427</v>
      </c>
    </row>
    <row r="84" spans="1:4" ht="18">
      <c r="A84" s="135" t="s">
        <v>353</v>
      </c>
      <c r="B84" s="136" t="s">
        <v>493</v>
      </c>
      <c r="C84" s="165"/>
      <c r="D84" s="165"/>
    </row>
    <row r="85" spans="1:4" ht="18">
      <c r="A85" s="135" t="s">
        <v>353</v>
      </c>
      <c r="B85" s="136" t="s">
        <v>494</v>
      </c>
      <c r="C85" s="165"/>
      <c r="D85" s="165"/>
    </row>
    <row r="86" spans="1:4" ht="18">
      <c r="A86" s="135" t="s">
        <v>353</v>
      </c>
      <c r="B86" s="136" t="s">
        <v>495</v>
      </c>
      <c r="C86" s="112"/>
      <c r="D86" s="112"/>
    </row>
    <row r="87" spans="1:4" ht="18">
      <c r="A87" s="146"/>
      <c r="B87" s="136" t="s">
        <v>496</v>
      </c>
      <c r="C87" s="148">
        <v>12527777</v>
      </c>
      <c r="D87" s="148">
        <v>925338780</v>
      </c>
    </row>
    <row r="88" spans="1:4" ht="18">
      <c r="A88" s="138"/>
      <c r="B88" s="80" t="s">
        <v>432</v>
      </c>
      <c r="C88" s="104">
        <f>SUM(C84:C87)</f>
        <v>12527777</v>
      </c>
      <c r="D88" s="104">
        <f>SUM(D84:D87)</f>
        <v>925338780</v>
      </c>
    </row>
    <row r="89" spans="1:4" ht="15.75">
      <c r="A89" s="132">
        <v>18</v>
      </c>
      <c r="B89" s="133" t="s">
        <v>497</v>
      </c>
      <c r="C89" s="130" t="s">
        <v>219</v>
      </c>
      <c r="D89" s="130" t="s">
        <v>427</v>
      </c>
    </row>
    <row r="90" spans="1:4" ht="18">
      <c r="A90" s="135" t="s">
        <v>353</v>
      </c>
      <c r="B90" s="136" t="s">
        <v>498</v>
      </c>
      <c r="C90" s="112"/>
      <c r="D90" s="112"/>
    </row>
    <row r="91" spans="1:4" ht="18">
      <c r="A91" s="135" t="s">
        <v>353</v>
      </c>
      <c r="B91" s="136" t="s">
        <v>499</v>
      </c>
      <c r="C91" s="112">
        <v>744792594</v>
      </c>
      <c r="D91" s="112">
        <v>298275767</v>
      </c>
    </row>
    <row r="92" spans="1:4" ht="18">
      <c r="A92" s="135" t="s">
        <v>353</v>
      </c>
      <c r="B92" s="136" t="s">
        <v>500</v>
      </c>
      <c r="C92" s="112"/>
      <c r="D92" s="112"/>
    </row>
    <row r="93" spans="1:4" ht="18">
      <c r="A93" s="166" t="s">
        <v>353</v>
      </c>
      <c r="B93" s="136" t="s">
        <v>501</v>
      </c>
      <c r="C93" s="112">
        <v>49417032</v>
      </c>
      <c r="D93" s="112"/>
    </row>
    <row r="94" spans="1:4" ht="18">
      <c r="A94" s="135" t="s">
        <v>353</v>
      </c>
      <c r="B94" s="136" t="s">
        <v>502</v>
      </c>
      <c r="C94" s="112">
        <v>108027548</v>
      </c>
      <c r="D94" s="112">
        <v>3851959</v>
      </c>
    </row>
    <row r="95" spans="1:4" ht="18">
      <c r="A95" s="135" t="s">
        <v>353</v>
      </c>
      <c r="B95" s="167" t="s">
        <v>503</v>
      </c>
      <c r="C95" s="148"/>
      <c r="D95" s="148"/>
    </row>
    <row r="96" spans="1:4" ht="18">
      <c r="A96" s="135" t="s">
        <v>353</v>
      </c>
      <c r="B96" s="167" t="s">
        <v>504</v>
      </c>
      <c r="C96" s="148"/>
      <c r="D96" s="148"/>
    </row>
    <row r="97" spans="1:4" ht="18">
      <c r="A97" s="135" t="s">
        <v>353</v>
      </c>
      <c r="B97" s="167" t="s">
        <v>497</v>
      </c>
      <c r="C97" s="148">
        <f>295178933+40350970</f>
        <v>335529903</v>
      </c>
      <c r="D97" s="148">
        <f>1200991264+17520366</f>
        <v>1218511630</v>
      </c>
    </row>
    <row r="98" spans="1:4" ht="18">
      <c r="A98" s="138"/>
      <c r="B98" s="80" t="s">
        <v>432</v>
      </c>
      <c r="C98" s="104">
        <f>SUM(C90:C97)</f>
        <v>1237767077</v>
      </c>
      <c r="D98" s="104">
        <f>SUM(D90:D97)</f>
        <v>1520639356</v>
      </c>
    </row>
    <row r="99" spans="1:4" ht="15.75">
      <c r="A99" s="143">
        <v>19</v>
      </c>
      <c r="B99" s="168" t="s">
        <v>505</v>
      </c>
      <c r="C99" s="130" t="s">
        <v>219</v>
      </c>
      <c r="D99" s="130" t="s">
        <v>427</v>
      </c>
    </row>
    <row r="100" spans="1:4" ht="18">
      <c r="A100" s="135"/>
      <c r="B100" s="136" t="s">
        <v>506</v>
      </c>
      <c r="C100" s="107"/>
      <c r="D100" s="107"/>
    </row>
    <row r="101" spans="1:4" ht="18">
      <c r="A101" s="135"/>
      <c r="B101" s="169" t="s">
        <v>507</v>
      </c>
      <c r="C101" s="107"/>
      <c r="D101" s="107"/>
    </row>
    <row r="102" spans="1:4" ht="18">
      <c r="A102" s="135"/>
      <c r="B102" s="136" t="s">
        <v>508</v>
      </c>
      <c r="C102" s="107"/>
      <c r="D102" s="107"/>
    </row>
    <row r="103" spans="1:4" ht="18">
      <c r="A103" s="138"/>
      <c r="B103" s="170" t="s">
        <v>432</v>
      </c>
      <c r="C103" s="104">
        <f>SUM(C100:C102)</f>
        <v>0</v>
      </c>
      <c r="D103" s="104">
        <f>SUM(D100:D102)</f>
        <v>0</v>
      </c>
    </row>
    <row r="104" spans="1:4" ht="15.75">
      <c r="A104" s="143">
        <v>20</v>
      </c>
      <c r="B104" s="171" t="s">
        <v>509</v>
      </c>
      <c r="C104" s="130" t="s">
        <v>219</v>
      </c>
      <c r="D104" s="130" t="s">
        <v>427</v>
      </c>
    </row>
    <row r="105" spans="1:4" ht="15">
      <c r="A105" s="159" t="s">
        <v>510</v>
      </c>
      <c r="B105" s="136" t="s">
        <v>511</v>
      </c>
      <c r="C105" s="107">
        <f>SUM(C106:C107)</f>
        <v>0</v>
      </c>
      <c r="D105" s="107">
        <f>SUM(D106:D107)</f>
        <v>2475597469</v>
      </c>
    </row>
    <row r="106" spans="1:4" ht="18">
      <c r="A106" s="135" t="s">
        <v>353</v>
      </c>
      <c r="B106" s="136" t="s">
        <v>512</v>
      </c>
      <c r="C106" s="112">
        <v>0</v>
      </c>
      <c r="D106" s="112">
        <v>2475597469</v>
      </c>
    </row>
    <row r="107" spans="1:4" ht="18">
      <c r="A107" s="135" t="s">
        <v>353</v>
      </c>
      <c r="B107" s="136" t="s">
        <v>513</v>
      </c>
      <c r="C107" s="107"/>
      <c r="D107" s="107"/>
    </row>
    <row r="108" spans="1:4" ht="18">
      <c r="A108" s="135" t="s">
        <v>353</v>
      </c>
      <c r="B108" s="136" t="s">
        <v>514</v>
      </c>
      <c r="C108" s="107"/>
      <c r="D108" s="107"/>
    </row>
    <row r="109" spans="1:4" ht="15">
      <c r="A109" s="159" t="s">
        <v>515</v>
      </c>
      <c r="B109" s="136" t="s">
        <v>516</v>
      </c>
      <c r="C109" s="107"/>
      <c r="D109" s="107"/>
    </row>
    <row r="110" spans="1:4" ht="18">
      <c r="A110" s="135" t="s">
        <v>353</v>
      </c>
      <c r="B110" s="136" t="s">
        <v>517</v>
      </c>
      <c r="C110" s="107"/>
      <c r="D110" s="107"/>
    </row>
    <row r="111" spans="1:4" ht="18">
      <c r="A111" s="135" t="s">
        <v>353</v>
      </c>
      <c r="B111" s="136" t="s">
        <v>518</v>
      </c>
      <c r="C111" s="107"/>
      <c r="D111" s="107"/>
    </row>
    <row r="112" spans="1:4" ht="18">
      <c r="A112" s="138"/>
      <c r="B112" s="170" t="s">
        <v>432</v>
      </c>
      <c r="C112" s="104">
        <f>+C105+C109</f>
        <v>0</v>
      </c>
      <c r="D112" s="104">
        <f>+D105+D109</f>
        <v>2475597469</v>
      </c>
    </row>
    <row r="113" spans="1:4" ht="15.75">
      <c r="A113" s="143">
        <v>21</v>
      </c>
      <c r="B113" s="144" t="s">
        <v>519</v>
      </c>
      <c r="C113" s="130" t="s">
        <v>219</v>
      </c>
      <c r="D113" s="130" t="s">
        <v>427</v>
      </c>
    </row>
    <row r="114" spans="1:4" ht="15">
      <c r="A114" s="159" t="s">
        <v>510</v>
      </c>
      <c r="B114" s="142" t="s">
        <v>520</v>
      </c>
      <c r="C114" s="107"/>
      <c r="D114" s="107"/>
    </row>
    <row r="115" spans="1:4" ht="18">
      <c r="A115" s="135" t="s">
        <v>353</v>
      </c>
      <c r="B115" s="142" t="s">
        <v>521</v>
      </c>
      <c r="C115" s="112"/>
      <c r="D115" s="112"/>
    </row>
    <row r="116" spans="1:4" ht="18">
      <c r="A116" s="135"/>
      <c r="B116" s="136" t="s">
        <v>522</v>
      </c>
      <c r="C116" s="112"/>
      <c r="D116" s="112"/>
    </row>
    <row r="117" spans="1:4" ht="18">
      <c r="A117" s="135" t="s">
        <v>353</v>
      </c>
      <c r="B117" s="136" t="s">
        <v>523</v>
      </c>
      <c r="C117" s="112"/>
      <c r="D117" s="112"/>
    </row>
    <row r="118" spans="1:4" ht="18">
      <c r="A118" s="135" t="s">
        <v>353</v>
      </c>
      <c r="B118" s="136" t="s">
        <v>524</v>
      </c>
      <c r="C118" s="112"/>
      <c r="D118" s="112"/>
    </row>
    <row r="119" spans="1:4" ht="18">
      <c r="A119" s="135" t="s">
        <v>353</v>
      </c>
      <c r="B119" s="136" t="s">
        <v>525</v>
      </c>
      <c r="C119" s="107"/>
      <c r="D119" s="107"/>
    </row>
    <row r="120" spans="1:4" ht="18">
      <c r="A120" s="138"/>
      <c r="B120" s="172" t="s">
        <v>526</v>
      </c>
      <c r="C120" s="173"/>
      <c r="D120" s="173"/>
    </row>
    <row r="121" spans="1:4" ht="15.75">
      <c r="A121" s="174"/>
      <c r="B121" s="144"/>
      <c r="C121" s="130" t="s">
        <v>219</v>
      </c>
      <c r="D121" s="130" t="s">
        <v>427</v>
      </c>
    </row>
    <row r="122" spans="1:4" ht="15">
      <c r="A122" s="159" t="s">
        <v>515</v>
      </c>
      <c r="B122" s="142" t="s">
        <v>527</v>
      </c>
      <c r="C122" s="112"/>
      <c r="D122" s="112"/>
    </row>
    <row r="123" spans="1:4" ht="18">
      <c r="A123" s="135" t="s">
        <v>353</v>
      </c>
      <c r="B123" s="136" t="s">
        <v>528</v>
      </c>
      <c r="C123" s="112"/>
      <c r="D123" s="112"/>
    </row>
    <row r="124" spans="1:4" ht="15">
      <c r="A124" s="159"/>
      <c r="B124" s="136" t="s">
        <v>529</v>
      </c>
      <c r="C124" s="112"/>
      <c r="D124" s="112"/>
    </row>
    <row r="125" spans="1:4" ht="18">
      <c r="A125" s="135" t="s">
        <v>353</v>
      </c>
      <c r="B125" s="136" t="s">
        <v>530</v>
      </c>
      <c r="C125" s="112"/>
      <c r="D125" s="112"/>
    </row>
    <row r="126" spans="1:4" ht="18">
      <c r="A126" s="135" t="s">
        <v>353</v>
      </c>
      <c r="B126" s="109" t="s">
        <v>531</v>
      </c>
      <c r="C126" s="173"/>
      <c r="D126" s="173"/>
    </row>
    <row r="127" spans="1:4" ht="15.75">
      <c r="A127" s="143">
        <v>22</v>
      </c>
      <c r="B127" s="144" t="s">
        <v>532</v>
      </c>
      <c r="C127" s="130" t="s">
        <v>219</v>
      </c>
      <c r="D127" s="130" t="s">
        <v>427</v>
      </c>
    </row>
    <row r="128" spans="1:4" ht="15.75">
      <c r="A128" s="74" t="s">
        <v>510</v>
      </c>
      <c r="B128" s="175" t="s">
        <v>533</v>
      </c>
      <c r="C128" s="112"/>
      <c r="D128" s="112"/>
    </row>
    <row r="129" spans="1:4" ht="15.75">
      <c r="A129" s="74" t="s">
        <v>515</v>
      </c>
      <c r="B129" s="136" t="s">
        <v>534</v>
      </c>
      <c r="C129" s="112"/>
      <c r="D129" s="112"/>
    </row>
    <row r="130" spans="1:4" ht="18">
      <c r="A130" s="146" t="s">
        <v>353</v>
      </c>
      <c r="B130" s="167" t="s">
        <v>535</v>
      </c>
      <c r="C130" s="148">
        <v>28396800000</v>
      </c>
      <c r="D130" s="148">
        <v>28396800000</v>
      </c>
    </row>
    <row r="131" spans="1:4" ht="18">
      <c r="A131" s="135" t="s">
        <v>353</v>
      </c>
      <c r="B131" s="136" t="s">
        <v>536</v>
      </c>
      <c r="C131" s="112">
        <v>27283200000</v>
      </c>
      <c r="D131" s="112">
        <v>27283200000</v>
      </c>
    </row>
    <row r="132" spans="1:4" ht="18">
      <c r="A132" s="135"/>
      <c r="B132" s="176" t="s">
        <v>432</v>
      </c>
      <c r="C132" s="107">
        <f>SUM(C130:C131)</f>
        <v>55680000000</v>
      </c>
      <c r="D132" s="107">
        <f>SUM(D130:D131)</f>
        <v>55680000000</v>
      </c>
    </row>
    <row r="133" spans="1:4" ht="18">
      <c r="A133" s="135"/>
      <c r="B133" s="177" t="s">
        <v>537</v>
      </c>
      <c r="C133" s="107"/>
      <c r="D133" s="107"/>
    </row>
    <row r="134" spans="1:4" ht="18">
      <c r="A134" s="135"/>
      <c r="B134" s="177" t="s">
        <v>538</v>
      </c>
      <c r="C134" s="107"/>
      <c r="D134" s="107"/>
    </row>
    <row r="135" spans="1:4" ht="15.75">
      <c r="A135" s="178" t="s">
        <v>539</v>
      </c>
      <c r="B135" s="179" t="s">
        <v>540</v>
      </c>
      <c r="C135" s="180" t="s">
        <v>293</v>
      </c>
      <c r="D135" s="180" t="s">
        <v>294</v>
      </c>
    </row>
    <row r="136" spans="1:4" ht="18">
      <c r="A136" s="135" t="s">
        <v>353</v>
      </c>
      <c r="B136" s="136" t="s">
        <v>541</v>
      </c>
      <c r="C136" s="112"/>
      <c r="D136" s="112"/>
    </row>
    <row r="137" spans="1:4" ht="15">
      <c r="A137" s="181" t="s">
        <v>352</v>
      </c>
      <c r="B137" s="136" t="s">
        <v>542</v>
      </c>
      <c r="C137" s="112">
        <v>55680000000</v>
      </c>
      <c r="D137" s="112">
        <v>38280000000</v>
      </c>
    </row>
    <row r="138" spans="1:4" ht="15">
      <c r="A138" s="181" t="s">
        <v>352</v>
      </c>
      <c r="B138" s="136" t="s">
        <v>700</v>
      </c>
      <c r="C138" s="112"/>
      <c r="D138" s="112">
        <v>17400000000</v>
      </c>
    </row>
    <row r="139" spans="1:4" ht="15">
      <c r="A139" s="181" t="s">
        <v>352</v>
      </c>
      <c r="B139" s="182" t="s">
        <v>701</v>
      </c>
      <c r="C139" s="112"/>
      <c r="D139" s="112"/>
    </row>
    <row r="140" spans="1:4" ht="15">
      <c r="A140" s="181" t="s">
        <v>352</v>
      </c>
      <c r="B140" s="136" t="s">
        <v>702</v>
      </c>
      <c r="C140" s="148">
        <f>+C137+C138-C139</f>
        <v>55680000000</v>
      </c>
      <c r="D140" s="148">
        <f>+D137+D138-D139</f>
        <v>55680000000</v>
      </c>
    </row>
    <row r="141" spans="1:4" ht="18">
      <c r="A141" s="135" t="s">
        <v>353</v>
      </c>
      <c r="B141" s="177" t="s">
        <v>543</v>
      </c>
      <c r="C141" s="112"/>
      <c r="D141" s="112"/>
    </row>
    <row r="142" spans="1:4" ht="18">
      <c r="A142" s="135"/>
      <c r="B142" s="177" t="s">
        <v>544</v>
      </c>
      <c r="C142" s="112"/>
      <c r="D142" s="112"/>
    </row>
    <row r="143" spans="1:4" ht="15.75">
      <c r="A143" s="178" t="s">
        <v>545</v>
      </c>
      <c r="B143" s="183" t="s">
        <v>546</v>
      </c>
      <c r="C143" s="112"/>
      <c r="D143" s="112"/>
    </row>
    <row r="144" spans="1:4" ht="18">
      <c r="A144" s="135" t="s">
        <v>353</v>
      </c>
      <c r="B144" s="136" t="s">
        <v>547</v>
      </c>
      <c r="C144" s="184"/>
      <c r="D144" s="184"/>
    </row>
    <row r="145" spans="1:4" ht="15">
      <c r="A145" s="181" t="s">
        <v>352</v>
      </c>
      <c r="B145" s="137" t="s">
        <v>548</v>
      </c>
      <c r="C145" s="112"/>
      <c r="D145" s="112"/>
    </row>
    <row r="146" spans="1:4" ht="15">
      <c r="A146" s="181" t="s">
        <v>352</v>
      </c>
      <c r="B146" s="136" t="s">
        <v>549</v>
      </c>
      <c r="C146" s="112"/>
      <c r="D146" s="112"/>
    </row>
    <row r="147" spans="1:4" ht="18">
      <c r="A147" s="135" t="s">
        <v>353</v>
      </c>
      <c r="B147" s="136" t="s">
        <v>550</v>
      </c>
      <c r="C147" s="112"/>
      <c r="D147" s="112"/>
    </row>
    <row r="148" spans="1:4" ht="15.75">
      <c r="A148" s="74" t="s">
        <v>551</v>
      </c>
      <c r="B148" s="185" t="s">
        <v>552</v>
      </c>
      <c r="C148" s="180" t="s">
        <v>219</v>
      </c>
      <c r="D148" s="180" t="s">
        <v>427</v>
      </c>
    </row>
    <row r="149" spans="1:4" ht="18">
      <c r="A149" s="135" t="s">
        <v>353</v>
      </c>
      <c r="B149" s="142" t="s">
        <v>553</v>
      </c>
      <c r="C149" s="112">
        <v>5568000</v>
      </c>
      <c r="D149" s="112">
        <v>5568000</v>
      </c>
    </row>
    <row r="150" spans="1:4" ht="18">
      <c r="A150" s="135" t="s">
        <v>353</v>
      </c>
      <c r="B150" s="142" t="s">
        <v>554</v>
      </c>
      <c r="C150" s="112">
        <v>5568000</v>
      </c>
      <c r="D150" s="112">
        <v>5568000</v>
      </c>
    </row>
    <row r="151" spans="1:4" ht="15">
      <c r="A151" s="181" t="s">
        <v>352</v>
      </c>
      <c r="B151" s="142" t="s">
        <v>555</v>
      </c>
      <c r="C151" s="112">
        <v>5568000</v>
      </c>
      <c r="D151" s="112">
        <v>5568000</v>
      </c>
    </row>
    <row r="152" spans="1:4" ht="15">
      <c r="A152" s="181" t="s">
        <v>352</v>
      </c>
      <c r="B152" s="142" t="s">
        <v>556</v>
      </c>
      <c r="C152" s="112"/>
      <c r="D152" s="112"/>
    </row>
    <row r="153" spans="1:4" ht="18">
      <c r="A153" s="135" t="s">
        <v>353</v>
      </c>
      <c r="B153" s="142" t="s">
        <v>557</v>
      </c>
      <c r="C153" s="112"/>
      <c r="D153" s="112"/>
    </row>
    <row r="154" spans="1:4" ht="15">
      <c r="A154" s="181" t="s">
        <v>352</v>
      </c>
      <c r="B154" s="142" t="s">
        <v>555</v>
      </c>
      <c r="C154" s="112"/>
      <c r="D154" s="112"/>
    </row>
    <row r="155" spans="1:4" ht="15">
      <c r="A155" s="181" t="s">
        <v>352</v>
      </c>
      <c r="B155" s="142" t="s">
        <v>556</v>
      </c>
      <c r="C155" s="112"/>
      <c r="D155" s="112"/>
    </row>
    <row r="156" spans="1:4" ht="18">
      <c r="A156" s="135" t="s">
        <v>353</v>
      </c>
      <c r="B156" s="142" t="s">
        <v>558</v>
      </c>
      <c r="C156" s="112">
        <v>5568000</v>
      </c>
      <c r="D156" s="112">
        <v>5525526</v>
      </c>
    </row>
    <row r="157" spans="1:4" ht="15">
      <c r="A157" s="181" t="s">
        <v>352</v>
      </c>
      <c r="B157" s="142" t="s">
        <v>555</v>
      </c>
      <c r="C157" s="112">
        <f>+C156</f>
        <v>5568000</v>
      </c>
      <c r="D157" s="112">
        <f>+D156</f>
        <v>5525526</v>
      </c>
    </row>
    <row r="158" spans="1:4" ht="15">
      <c r="A158" s="181" t="s">
        <v>352</v>
      </c>
      <c r="B158" s="142" t="s">
        <v>556</v>
      </c>
      <c r="C158" s="107"/>
      <c r="D158" s="107"/>
    </row>
    <row r="159" spans="1:4" ht="18">
      <c r="A159" s="135" t="s">
        <v>559</v>
      </c>
      <c r="B159" s="142" t="s">
        <v>560</v>
      </c>
      <c r="C159" s="112">
        <v>10000</v>
      </c>
      <c r="D159" s="112">
        <v>10000</v>
      </c>
    </row>
    <row r="160" spans="1:4" ht="15.75">
      <c r="A160" s="74" t="s">
        <v>561</v>
      </c>
      <c r="B160" s="185" t="s">
        <v>562</v>
      </c>
      <c r="C160" s="180"/>
      <c r="D160" s="180"/>
    </row>
    <row r="161" spans="1:4" ht="18">
      <c r="A161" s="135" t="s">
        <v>353</v>
      </c>
      <c r="B161" s="142" t="s">
        <v>563</v>
      </c>
      <c r="C161" s="112">
        <v>15013122301</v>
      </c>
      <c r="D161" s="112">
        <v>13633915177</v>
      </c>
    </row>
    <row r="162" spans="1:4" ht="18">
      <c r="A162" s="135" t="s">
        <v>353</v>
      </c>
      <c r="B162" s="142" t="s">
        <v>564</v>
      </c>
      <c r="C162" s="112">
        <v>3684066865</v>
      </c>
      <c r="D162" s="112">
        <v>3098213858</v>
      </c>
    </row>
    <row r="163" spans="1:4" ht="18">
      <c r="A163" s="135" t="s">
        <v>353</v>
      </c>
      <c r="B163" s="142" t="s">
        <v>565</v>
      </c>
      <c r="C163" s="112"/>
      <c r="D163" s="112"/>
    </row>
    <row r="164" spans="1:4" ht="18">
      <c r="A164" s="135" t="s">
        <v>559</v>
      </c>
      <c r="B164" s="142" t="s">
        <v>566</v>
      </c>
      <c r="C164" s="112"/>
      <c r="D164" s="112"/>
    </row>
    <row r="165" spans="1:4" ht="15.75">
      <c r="A165" s="74" t="s">
        <v>567</v>
      </c>
      <c r="B165" s="186" t="s">
        <v>568</v>
      </c>
      <c r="C165" s="107"/>
      <c r="D165" s="107"/>
    </row>
    <row r="166" spans="1:4" ht="18">
      <c r="A166" s="135"/>
      <c r="B166" s="186" t="s">
        <v>569</v>
      </c>
      <c r="C166" s="112"/>
      <c r="D166" s="112"/>
    </row>
    <row r="167" spans="1:4" ht="18">
      <c r="A167" s="138"/>
      <c r="B167" s="187"/>
      <c r="C167" s="173"/>
      <c r="D167" s="173"/>
    </row>
    <row r="168" spans="1:4" ht="15.75">
      <c r="A168" s="74">
        <v>23</v>
      </c>
      <c r="B168" s="144" t="s">
        <v>570</v>
      </c>
      <c r="C168" s="130" t="s">
        <v>219</v>
      </c>
      <c r="D168" s="130" t="s">
        <v>427</v>
      </c>
    </row>
    <row r="169" spans="1:4" ht="18">
      <c r="A169" s="135" t="s">
        <v>353</v>
      </c>
      <c r="B169" s="145" t="s">
        <v>571</v>
      </c>
      <c r="C169" s="112"/>
      <c r="D169" s="112"/>
    </row>
    <row r="170" spans="1:4" ht="18">
      <c r="A170" s="135" t="s">
        <v>353</v>
      </c>
      <c r="B170" s="145" t="s">
        <v>572</v>
      </c>
      <c r="C170" s="112"/>
      <c r="D170" s="112"/>
    </row>
    <row r="171" spans="1:4" ht="18">
      <c r="A171" s="138" t="s">
        <v>353</v>
      </c>
      <c r="B171" s="187" t="s">
        <v>573</v>
      </c>
      <c r="C171" s="173"/>
      <c r="D171" s="173"/>
    </row>
    <row r="172" spans="1:4" ht="15.75">
      <c r="A172" s="132">
        <v>24</v>
      </c>
      <c r="B172" s="133" t="s">
        <v>574</v>
      </c>
      <c r="C172" s="130" t="s">
        <v>219</v>
      </c>
      <c r="D172" s="130" t="s">
        <v>427</v>
      </c>
    </row>
    <row r="173" spans="1:4" ht="15">
      <c r="A173" s="188">
        <v>1</v>
      </c>
      <c r="B173" s="145" t="s">
        <v>575</v>
      </c>
      <c r="C173" s="107"/>
      <c r="D173" s="107"/>
    </row>
    <row r="174" spans="1:4" ht="18">
      <c r="A174" s="135" t="s">
        <v>353</v>
      </c>
      <c r="B174" s="145" t="s">
        <v>576</v>
      </c>
      <c r="C174" s="112"/>
      <c r="D174" s="112"/>
    </row>
    <row r="175" spans="1:4" ht="18">
      <c r="A175" s="135" t="s">
        <v>353</v>
      </c>
      <c r="B175" s="145" t="s">
        <v>577</v>
      </c>
      <c r="C175" s="112"/>
      <c r="D175" s="112"/>
    </row>
    <row r="176" spans="1:4" ht="15">
      <c r="A176" s="188">
        <v>2</v>
      </c>
      <c r="B176" s="145" t="s">
        <v>578</v>
      </c>
      <c r="C176" s="112"/>
      <c r="D176" s="112"/>
    </row>
    <row r="177" spans="1:4" ht="18">
      <c r="A177" s="135"/>
      <c r="B177" s="145" t="s">
        <v>579</v>
      </c>
      <c r="C177" s="112"/>
      <c r="D177" s="112"/>
    </row>
    <row r="178" spans="1:4" ht="18">
      <c r="A178" s="135" t="s">
        <v>353</v>
      </c>
      <c r="B178" s="145" t="s">
        <v>580</v>
      </c>
      <c r="C178" s="112"/>
      <c r="D178" s="112"/>
    </row>
    <row r="179" spans="1:4" ht="18">
      <c r="A179" s="135" t="s">
        <v>353</v>
      </c>
      <c r="B179" s="145" t="s">
        <v>581</v>
      </c>
      <c r="C179" s="112"/>
      <c r="D179" s="112"/>
    </row>
    <row r="180" spans="1:4" ht="18">
      <c r="A180" s="138" t="s">
        <v>353</v>
      </c>
      <c r="B180" s="187" t="s">
        <v>582</v>
      </c>
      <c r="C180" s="104"/>
      <c r="D180" s="104"/>
    </row>
    <row r="181" spans="1:4" ht="18">
      <c r="A181" s="189"/>
      <c r="B181" s="190"/>
      <c r="C181" s="191"/>
      <c r="D181" s="191"/>
    </row>
    <row r="182" spans="1:4" ht="15.75">
      <c r="A182" s="125" t="s">
        <v>583</v>
      </c>
      <c r="B182" s="287" t="s">
        <v>584</v>
      </c>
      <c r="C182" s="287"/>
      <c r="D182" s="287"/>
    </row>
    <row r="183" spans="1:2" ht="15.75">
      <c r="A183" s="192"/>
      <c r="B183" s="193"/>
    </row>
    <row r="184" spans="1:4" ht="15.75">
      <c r="A184" s="132">
        <v>25</v>
      </c>
      <c r="B184" s="133" t="s">
        <v>585</v>
      </c>
      <c r="C184" s="130" t="s">
        <v>293</v>
      </c>
      <c r="D184" s="130" t="s">
        <v>703</v>
      </c>
    </row>
    <row r="185" spans="1:4" ht="18">
      <c r="A185" s="135" t="s">
        <v>353</v>
      </c>
      <c r="B185" s="145" t="s">
        <v>586</v>
      </c>
      <c r="C185" s="112">
        <v>168071665780</v>
      </c>
      <c r="D185" s="112">
        <f>177467531178+3607291842</f>
        <v>181074823020</v>
      </c>
    </row>
    <row r="186" spans="1:4" ht="18">
      <c r="A186" s="135" t="s">
        <v>353</v>
      </c>
      <c r="B186" s="145" t="s">
        <v>587</v>
      </c>
      <c r="C186" s="112">
        <v>89460887858</v>
      </c>
      <c r="D186" s="112">
        <f>289303832892-D185</f>
        <v>108229009872</v>
      </c>
    </row>
    <row r="187" spans="1:4" ht="18">
      <c r="A187" s="135" t="s">
        <v>353</v>
      </c>
      <c r="B187" s="145" t="s">
        <v>588</v>
      </c>
      <c r="C187" s="112"/>
      <c r="D187" s="112"/>
    </row>
    <row r="188" spans="1:4" ht="15">
      <c r="A188" s="181" t="s">
        <v>352</v>
      </c>
      <c r="B188" s="145" t="s">
        <v>589</v>
      </c>
      <c r="C188" s="112"/>
      <c r="D188" s="112"/>
    </row>
    <row r="189" spans="1:4" ht="18">
      <c r="A189" s="135"/>
      <c r="B189" s="145" t="s">
        <v>590</v>
      </c>
      <c r="C189" s="148"/>
      <c r="D189" s="148"/>
    </row>
    <row r="190" spans="1:4" ht="15">
      <c r="A190" s="181"/>
      <c r="B190" s="145" t="s">
        <v>591</v>
      </c>
      <c r="C190" s="148"/>
      <c r="D190" s="148"/>
    </row>
    <row r="191" spans="1:4" ht="18">
      <c r="A191" s="138"/>
      <c r="B191" s="151" t="s">
        <v>456</v>
      </c>
      <c r="C191" s="104">
        <f>SUM(C185:C190)</f>
        <v>257532553638</v>
      </c>
      <c r="D191" s="104">
        <f>SUM(D185:D190)</f>
        <v>289303832892</v>
      </c>
    </row>
    <row r="192" spans="1:4" ht="15.75">
      <c r="A192" s="74">
        <v>26</v>
      </c>
      <c r="B192" s="194" t="s">
        <v>592</v>
      </c>
      <c r="C192" s="130" t="s">
        <v>293</v>
      </c>
      <c r="D192" s="130" t="s">
        <v>703</v>
      </c>
    </row>
    <row r="193" spans="1:4" ht="15">
      <c r="A193" s="159"/>
      <c r="B193" s="156" t="s">
        <v>593</v>
      </c>
      <c r="C193" s="107"/>
      <c r="D193" s="107"/>
    </row>
    <row r="194" spans="1:4" ht="18">
      <c r="A194" s="135" t="s">
        <v>353</v>
      </c>
      <c r="B194" s="156" t="s">
        <v>594</v>
      </c>
      <c r="C194" s="107"/>
      <c r="D194" s="107"/>
    </row>
    <row r="195" spans="1:4" ht="18">
      <c r="A195" s="135" t="s">
        <v>353</v>
      </c>
      <c r="B195" s="156" t="s">
        <v>595</v>
      </c>
      <c r="C195" s="107"/>
      <c r="D195" s="107"/>
    </row>
    <row r="196" spans="1:4" ht="18">
      <c r="A196" s="135" t="s">
        <v>353</v>
      </c>
      <c r="B196" s="156" t="s">
        <v>596</v>
      </c>
      <c r="C196" s="107"/>
      <c r="D196" s="107"/>
    </row>
    <row r="197" spans="1:4" ht="18">
      <c r="A197" s="135" t="s">
        <v>353</v>
      </c>
      <c r="B197" s="156" t="s">
        <v>597</v>
      </c>
      <c r="C197" s="107"/>
      <c r="D197" s="107"/>
    </row>
    <row r="198" spans="1:4" ht="18">
      <c r="A198" s="135" t="s">
        <v>353</v>
      </c>
      <c r="B198" s="156" t="s">
        <v>598</v>
      </c>
      <c r="C198" s="107"/>
      <c r="D198" s="107"/>
    </row>
    <row r="199" spans="1:4" ht="18">
      <c r="A199" s="138"/>
      <c r="B199" s="151" t="s">
        <v>456</v>
      </c>
      <c r="C199" s="104">
        <f>SUM(C193:C198)</f>
        <v>0</v>
      </c>
      <c r="D199" s="104">
        <f>SUM(D193:D198)</f>
        <v>0</v>
      </c>
    </row>
    <row r="200" spans="1:4" ht="15.75">
      <c r="A200" s="74">
        <v>27</v>
      </c>
      <c r="B200" s="194" t="s">
        <v>599</v>
      </c>
      <c r="C200" s="130" t="s">
        <v>293</v>
      </c>
      <c r="D200" s="130" t="s">
        <v>703</v>
      </c>
    </row>
    <row r="201" spans="1:4" ht="18">
      <c r="A201" s="135" t="s">
        <v>353</v>
      </c>
      <c r="B201" s="156" t="s">
        <v>600</v>
      </c>
      <c r="C201" s="112">
        <f>+C185</f>
        <v>168071665780</v>
      </c>
      <c r="D201" s="112">
        <f>+D185</f>
        <v>181074823020</v>
      </c>
    </row>
    <row r="202" spans="1:4" ht="18">
      <c r="A202" s="138" t="s">
        <v>353</v>
      </c>
      <c r="B202" s="156" t="s">
        <v>601</v>
      </c>
      <c r="C202" s="112">
        <f>+C186</f>
        <v>89460887858</v>
      </c>
      <c r="D202" s="112">
        <f>+D186</f>
        <v>108229009872</v>
      </c>
    </row>
    <row r="203" spans="1:4" ht="15.75">
      <c r="A203" s="132">
        <v>28</v>
      </c>
      <c r="B203" s="194" t="s">
        <v>602</v>
      </c>
      <c r="C203" s="130" t="s">
        <v>293</v>
      </c>
      <c r="D203" s="130" t="s">
        <v>703</v>
      </c>
    </row>
    <row r="204" spans="1:4" ht="18">
      <c r="A204" s="135" t="s">
        <v>353</v>
      </c>
      <c r="B204" s="156" t="s">
        <v>603</v>
      </c>
      <c r="C204" s="112">
        <v>164552072569</v>
      </c>
      <c r="D204" s="112">
        <f>172037710746+2856857015</f>
        <v>174894567761</v>
      </c>
    </row>
    <row r="205" spans="1:4" ht="18">
      <c r="A205" s="135" t="s">
        <v>353</v>
      </c>
      <c r="B205" s="156" t="s">
        <v>604</v>
      </c>
      <c r="C205" s="107"/>
      <c r="D205" s="107"/>
    </row>
    <row r="206" spans="1:4" ht="18">
      <c r="A206" s="135" t="s">
        <v>353</v>
      </c>
      <c r="B206" s="156" t="s">
        <v>605</v>
      </c>
      <c r="C206" s="112">
        <v>83725902677</v>
      </c>
      <c r="D206" s="112">
        <f>268390523345-D204</f>
        <v>93495955584</v>
      </c>
    </row>
    <row r="207" spans="1:4" ht="18">
      <c r="A207" s="135" t="s">
        <v>353</v>
      </c>
      <c r="B207" s="156" t="s">
        <v>606</v>
      </c>
      <c r="C207" s="107"/>
      <c r="D207" s="107"/>
    </row>
    <row r="208" spans="1:4" ht="18">
      <c r="A208" s="135" t="s">
        <v>353</v>
      </c>
      <c r="B208" s="156" t="s">
        <v>607</v>
      </c>
      <c r="C208" s="107"/>
      <c r="D208" s="107"/>
    </row>
    <row r="209" spans="1:4" ht="18">
      <c r="A209" s="135" t="s">
        <v>353</v>
      </c>
      <c r="B209" s="156" t="s">
        <v>608</v>
      </c>
      <c r="C209" s="107"/>
      <c r="D209" s="107"/>
    </row>
    <row r="210" spans="1:4" ht="18">
      <c r="A210" s="135" t="s">
        <v>353</v>
      </c>
      <c r="B210" s="156" t="s">
        <v>609</v>
      </c>
      <c r="C210" s="107"/>
      <c r="D210" s="107"/>
    </row>
    <row r="211" spans="1:4" ht="18">
      <c r="A211" s="135" t="s">
        <v>353</v>
      </c>
      <c r="B211" s="156" t="s">
        <v>610</v>
      </c>
      <c r="C211" s="107"/>
      <c r="D211" s="107"/>
    </row>
    <row r="212" spans="1:4" ht="15.75">
      <c r="A212" s="161"/>
      <c r="B212" s="162" t="s">
        <v>456</v>
      </c>
      <c r="C212" s="107">
        <f>SUM(C204:C211)</f>
        <v>248277975246</v>
      </c>
      <c r="D212" s="107">
        <f>SUM(D204:D211)</f>
        <v>268390523345</v>
      </c>
    </row>
    <row r="213" spans="1:4" ht="15.75">
      <c r="A213" s="132">
        <v>29</v>
      </c>
      <c r="B213" s="144" t="s">
        <v>611</v>
      </c>
      <c r="C213" s="130" t="s">
        <v>293</v>
      </c>
      <c r="D213" s="130" t="s">
        <v>703</v>
      </c>
    </row>
    <row r="214" spans="1:4" ht="18">
      <c r="A214" s="135" t="s">
        <v>353</v>
      </c>
      <c r="B214" s="136" t="s">
        <v>612</v>
      </c>
      <c r="C214" s="195">
        <v>27325395</v>
      </c>
      <c r="D214" s="195">
        <v>264365626</v>
      </c>
    </row>
    <row r="215" spans="1:4" ht="18">
      <c r="A215" s="135" t="s">
        <v>353</v>
      </c>
      <c r="B215" s="136" t="s">
        <v>613</v>
      </c>
      <c r="C215" s="112"/>
      <c r="D215" s="112"/>
    </row>
    <row r="216" spans="1:4" ht="18">
      <c r="A216" s="135" t="s">
        <v>353</v>
      </c>
      <c r="B216" s="136" t="s">
        <v>614</v>
      </c>
      <c r="C216" s="112">
        <v>827633386</v>
      </c>
      <c r="D216" s="112">
        <f>2444755650-D214</f>
        <v>2180390024</v>
      </c>
    </row>
    <row r="217" spans="1:5" ht="18">
      <c r="A217" s="135" t="s">
        <v>353</v>
      </c>
      <c r="B217" s="136" t="s">
        <v>615</v>
      </c>
      <c r="C217" s="112"/>
      <c r="D217" s="112"/>
      <c r="E217" s="70"/>
    </row>
    <row r="218" spans="1:4" ht="18">
      <c r="A218" s="135" t="s">
        <v>353</v>
      </c>
      <c r="B218" s="167" t="s">
        <v>616</v>
      </c>
      <c r="C218" s="148"/>
      <c r="D218" s="148"/>
    </row>
    <row r="219" spans="1:4" ht="18">
      <c r="A219" s="135" t="s">
        <v>353</v>
      </c>
      <c r="B219" s="167" t="s">
        <v>617</v>
      </c>
      <c r="C219" s="148"/>
      <c r="D219" s="148"/>
    </row>
    <row r="220" spans="1:4" ht="18">
      <c r="A220" s="135" t="s">
        <v>353</v>
      </c>
      <c r="B220" s="167" t="s">
        <v>618</v>
      </c>
      <c r="C220" s="148"/>
      <c r="D220" s="148"/>
    </row>
    <row r="221" spans="1:4" ht="18">
      <c r="A221" s="135" t="s">
        <v>353</v>
      </c>
      <c r="B221" s="167" t="s">
        <v>619</v>
      </c>
      <c r="C221" s="148"/>
      <c r="D221" s="148"/>
    </row>
    <row r="222" spans="1:4" ht="18">
      <c r="A222" s="138"/>
      <c r="B222" s="162" t="s">
        <v>456</v>
      </c>
      <c r="C222" s="196">
        <f>SUM(C214:C221)</f>
        <v>854958781</v>
      </c>
      <c r="D222" s="196">
        <f>SUM(D214:D221)</f>
        <v>2444755650</v>
      </c>
    </row>
    <row r="223" spans="1:4" ht="15.75">
      <c r="A223" s="132">
        <v>30</v>
      </c>
      <c r="B223" s="197" t="s">
        <v>620</v>
      </c>
      <c r="C223" s="130" t="s">
        <v>293</v>
      </c>
      <c r="D223" s="130" t="s">
        <v>703</v>
      </c>
    </row>
    <row r="224" spans="1:4" ht="18">
      <c r="A224" s="135" t="s">
        <v>353</v>
      </c>
      <c r="B224" s="136" t="s">
        <v>621</v>
      </c>
      <c r="C224" s="195">
        <f>1183329490+237562495</f>
        <v>1420891985</v>
      </c>
      <c r="D224" s="195">
        <v>939607193</v>
      </c>
    </row>
    <row r="225" spans="1:4" ht="18">
      <c r="A225" s="135" t="s">
        <v>353</v>
      </c>
      <c r="B225" s="136" t="s">
        <v>622</v>
      </c>
      <c r="C225" s="112"/>
      <c r="D225" s="112"/>
    </row>
    <row r="226" spans="1:4" ht="18">
      <c r="A226" s="135" t="s">
        <v>353</v>
      </c>
      <c r="B226" s="136" t="s">
        <v>623</v>
      </c>
      <c r="C226" s="195">
        <v>1510079821</v>
      </c>
      <c r="D226" s="195">
        <v>0</v>
      </c>
    </row>
    <row r="227" spans="1:4" ht="18">
      <c r="A227" s="135" t="s">
        <v>353</v>
      </c>
      <c r="B227" s="136" t="s">
        <v>624</v>
      </c>
      <c r="C227" s="107"/>
      <c r="D227" s="107"/>
    </row>
    <row r="228" spans="1:4" ht="18">
      <c r="A228" s="135" t="s">
        <v>353</v>
      </c>
      <c r="B228" s="167" t="s">
        <v>625</v>
      </c>
      <c r="C228" s="198"/>
      <c r="D228" s="198"/>
    </row>
    <row r="229" spans="1:4" ht="18">
      <c r="A229" s="135" t="s">
        <v>353</v>
      </c>
      <c r="B229" s="167" t="s">
        <v>626</v>
      </c>
      <c r="C229" s="198"/>
      <c r="D229" s="198"/>
    </row>
    <row r="230" spans="1:4" ht="18">
      <c r="A230" s="135" t="s">
        <v>353</v>
      </c>
      <c r="B230" s="167" t="s">
        <v>627</v>
      </c>
      <c r="C230" s="195">
        <v>-1756697684</v>
      </c>
      <c r="D230" s="195">
        <v>1151468440</v>
      </c>
    </row>
    <row r="231" spans="1:4" ht="18">
      <c r="A231" s="135" t="s">
        <v>353</v>
      </c>
      <c r="B231" s="167" t="s">
        <v>628</v>
      </c>
      <c r="C231" s="148">
        <v>495853</v>
      </c>
      <c r="D231" s="148">
        <v>0</v>
      </c>
    </row>
    <row r="232" spans="1:4" ht="18">
      <c r="A232" s="138"/>
      <c r="B232" s="170" t="s">
        <v>432</v>
      </c>
      <c r="C232" s="104">
        <f>SUM(C224:C231)</f>
        <v>1174769975</v>
      </c>
      <c r="D232" s="104">
        <f>SUM(D224:D231)</f>
        <v>2091075633</v>
      </c>
    </row>
    <row r="233" spans="1:4" ht="15.75">
      <c r="A233" s="132">
        <v>31</v>
      </c>
      <c r="B233" s="133" t="s">
        <v>629</v>
      </c>
      <c r="C233" s="130" t="s">
        <v>293</v>
      </c>
      <c r="D233" s="130" t="s">
        <v>703</v>
      </c>
    </row>
    <row r="234" spans="1:4" ht="18">
      <c r="A234" s="135" t="s">
        <v>353</v>
      </c>
      <c r="B234" s="136" t="s">
        <v>630</v>
      </c>
      <c r="C234" s="112">
        <v>0</v>
      </c>
      <c r="D234" s="112">
        <v>1926437987</v>
      </c>
    </row>
    <row r="235" spans="1:4" ht="18">
      <c r="A235" s="135" t="s">
        <v>353</v>
      </c>
      <c r="B235" s="136" t="s">
        <v>631</v>
      </c>
      <c r="C235" s="112"/>
      <c r="D235" s="112"/>
    </row>
    <row r="236" spans="1:4" ht="18">
      <c r="A236" s="146"/>
      <c r="B236" s="167" t="s">
        <v>632</v>
      </c>
      <c r="C236" s="148"/>
      <c r="D236" s="148"/>
    </row>
    <row r="237" spans="1:4" ht="18">
      <c r="A237" s="138" t="s">
        <v>353</v>
      </c>
      <c r="B237" s="172" t="s">
        <v>633</v>
      </c>
      <c r="C237" s="104">
        <f>+C234</f>
        <v>0</v>
      </c>
      <c r="D237" s="104">
        <f>+D234</f>
        <v>1926437987</v>
      </c>
    </row>
    <row r="238" spans="1:4" ht="15.75">
      <c r="A238" s="132">
        <v>32</v>
      </c>
      <c r="B238" s="133" t="s">
        <v>634</v>
      </c>
      <c r="C238" s="130" t="s">
        <v>293</v>
      </c>
      <c r="D238" s="130" t="s">
        <v>703</v>
      </c>
    </row>
    <row r="239" spans="1:4" ht="18">
      <c r="A239" s="135" t="s">
        <v>353</v>
      </c>
      <c r="B239" s="136" t="s">
        <v>635</v>
      </c>
      <c r="C239" s="112"/>
      <c r="D239" s="112"/>
    </row>
    <row r="240" spans="1:4" ht="15">
      <c r="A240" s="181"/>
      <c r="B240" s="136" t="s">
        <v>529</v>
      </c>
      <c r="C240" s="112"/>
      <c r="D240" s="112"/>
    </row>
    <row r="241" spans="1:4" ht="18">
      <c r="A241" s="135" t="s">
        <v>353</v>
      </c>
      <c r="B241" s="136" t="s">
        <v>636</v>
      </c>
      <c r="C241" s="112"/>
      <c r="D241" s="112"/>
    </row>
    <row r="242" spans="1:4" ht="15">
      <c r="A242" s="181"/>
      <c r="B242" s="136" t="s">
        <v>637</v>
      </c>
      <c r="C242" s="112"/>
      <c r="D242" s="112"/>
    </row>
    <row r="243" spans="1:4" ht="18">
      <c r="A243" s="135" t="s">
        <v>353</v>
      </c>
      <c r="B243" s="136" t="s">
        <v>638</v>
      </c>
      <c r="C243" s="165"/>
      <c r="D243" s="112"/>
    </row>
    <row r="244" spans="1:4" ht="18">
      <c r="A244" s="135"/>
      <c r="B244" s="163" t="s">
        <v>522</v>
      </c>
      <c r="C244" s="164"/>
      <c r="D244" s="199"/>
    </row>
    <row r="245" spans="1:4" ht="18">
      <c r="A245" s="135" t="s">
        <v>353</v>
      </c>
      <c r="B245" s="163" t="s">
        <v>639</v>
      </c>
      <c r="C245" s="164"/>
      <c r="D245" s="199"/>
    </row>
    <row r="246" spans="1:4" ht="18">
      <c r="A246" s="135"/>
      <c r="B246" s="163" t="s">
        <v>640</v>
      </c>
      <c r="C246" s="164"/>
      <c r="D246" s="199"/>
    </row>
    <row r="247" spans="1:4" ht="18">
      <c r="A247" s="135" t="s">
        <v>353</v>
      </c>
      <c r="B247" s="163" t="s">
        <v>641</v>
      </c>
      <c r="C247" s="164"/>
      <c r="D247" s="199"/>
    </row>
    <row r="248" spans="1:4" ht="15">
      <c r="A248" s="181"/>
      <c r="B248" s="200" t="s">
        <v>642</v>
      </c>
      <c r="C248" s="134"/>
      <c r="D248" s="134"/>
    </row>
    <row r="249" spans="1:4" ht="18">
      <c r="A249" s="135" t="s">
        <v>353</v>
      </c>
      <c r="B249" s="136" t="s">
        <v>643</v>
      </c>
      <c r="C249" s="112">
        <v>0</v>
      </c>
      <c r="D249" s="112">
        <v>255985573</v>
      </c>
    </row>
    <row r="250" spans="1:4" ht="18">
      <c r="A250" s="138" t="s">
        <v>353</v>
      </c>
      <c r="B250" s="172" t="s">
        <v>644</v>
      </c>
      <c r="C250" s="201"/>
      <c r="D250" s="173"/>
    </row>
    <row r="251" spans="1:4" ht="15.75">
      <c r="A251" s="132">
        <v>33</v>
      </c>
      <c r="B251" s="133" t="s">
        <v>645</v>
      </c>
      <c r="C251" s="130" t="s">
        <v>293</v>
      </c>
      <c r="D251" s="130" t="s">
        <v>703</v>
      </c>
    </row>
    <row r="252" spans="1:4" ht="18">
      <c r="A252" s="135" t="s">
        <v>353</v>
      </c>
      <c r="B252" s="136" t="s">
        <v>646</v>
      </c>
      <c r="C252" s="112">
        <f>43293425500+75697438</f>
        <v>43369122938</v>
      </c>
      <c r="D252" s="112">
        <f>41633185749+118189995+14928372</f>
        <v>41766304116</v>
      </c>
    </row>
    <row r="253" spans="1:4" ht="18">
      <c r="A253" s="135"/>
      <c r="B253" s="136" t="s">
        <v>647</v>
      </c>
      <c r="C253" s="112">
        <f>105077495+65140446+566945080</f>
        <v>737163021</v>
      </c>
      <c r="D253" s="112">
        <f>119869580+25472843+299874672</f>
        <v>445217095</v>
      </c>
    </row>
    <row r="254" spans="1:4" ht="18">
      <c r="A254" s="135" t="s">
        <v>353</v>
      </c>
      <c r="B254" s="136" t="s">
        <v>648</v>
      </c>
      <c r="C254" s="112">
        <f>12385259421+1523354407+4110410207</f>
        <v>18019024035</v>
      </c>
      <c r="D254" s="112">
        <f>13648134387+2209762386+3389503399</f>
        <v>19247400172</v>
      </c>
    </row>
    <row r="255" spans="1:4" ht="18">
      <c r="A255" s="135" t="s">
        <v>353</v>
      </c>
      <c r="B255" s="136" t="s">
        <v>649</v>
      </c>
      <c r="C255" s="112">
        <f>974016531+511214410+6623380750</f>
        <v>8108611691</v>
      </c>
      <c r="D255" s="112">
        <f>5964847185+379941135+947439611</f>
        <v>7292227931</v>
      </c>
    </row>
    <row r="256" spans="1:4" ht="18">
      <c r="A256" s="135" t="s">
        <v>353</v>
      </c>
      <c r="B256" s="136" t="s">
        <v>650</v>
      </c>
      <c r="C256" s="112">
        <f>3594132904+270913030+1040867149+9150000+134194000</f>
        <v>5049257083</v>
      </c>
      <c r="D256" s="112">
        <f>9729644311+295565206+67632000+1161143361</f>
        <v>11253984878</v>
      </c>
    </row>
    <row r="257" spans="1:4" ht="18">
      <c r="A257" s="135" t="s">
        <v>353</v>
      </c>
      <c r="B257" s="136" t="s">
        <v>651</v>
      </c>
      <c r="C257" s="112">
        <f>2001739829+351486216+15267570558</f>
        <v>17620796603</v>
      </c>
      <c r="D257" s="112">
        <f>11504083884+429787461+2339365331</f>
        <v>14273236676</v>
      </c>
    </row>
    <row r="258" spans="1:5" ht="18">
      <c r="A258" s="138"/>
      <c r="B258" s="80" t="s">
        <v>432</v>
      </c>
      <c r="C258" s="104">
        <f>SUM(C252:C257)</f>
        <v>92903975371</v>
      </c>
      <c r="D258" s="104">
        <f>SUM(D252:D257)</f>
        <v>94278370868</v>
      </c>
      <c r="E258" s="104">
        <f>81739864213+2797805947+8366305211</f>
        <v>92903975371</v>
      </c>
    </row>
    <row r="259" spans="1:4" ht="18">
      <c r="A259" s="189"/>
      <c r="B259" s="202"/>
      <c r="C259" s="191"/>
      <c r="D259" s="191"/>
    </row>
    <row r="260" spans="1:4" ht="15.75">
      <c r="A260" s="125" t="s">
        <v>652</v>
      </c>
      <c r="B260" s="287" t="s">
        <v>653</v>
      </c>
      <c r="C260" s="287"/>
      <c r="D260" s="287"/>
    </row>
    <row r="261" spans="1:4" ht="18">
      <c r="A261" s="126"/>
      <c r="C261" s="127"/>
      <c r="D261" s="127"/>
    </row>
    <row r="262" spans="1:4" ht="15.75">
      <c r="A262" s="143">
        <v>34</v>
      </c>
      <c r="B262" s="197" t="s">
        <v>654</v>
      </c>
      <c r="C262" s="130" t="s">
        <v>293</v>
      </c>
      <c r="D262" s="130" t="s">
        <v>703</v>
      </c>
    </row>
    <row r="263" spans="1:4" ht="18">
      <c r="A263" s="135"/>
      <c r="B263" s="175" t="s">
        <v>655</v>
      </c>
      <c r="C263" s="112"/>
      <c r="D263" s="112"/>
    </row>
    <row r="264" spans="1:4" ht="15">
      <c r="A264" s="159" t="s">
        <v>510</v>
      </c>
      <c r="B264" s="136" t="s">
        <v>656</v>
      </c>
      <c r="C264" s="112"/>
      <c r="D264" s="112"/>
    </row>
    <row r="265" spans="1:4" ht="18">
      <c r="A265" s="135"/>
      <c r="B265" s="136" t="s">
        <v>657</v>
      </c>
      <c r="C265" s="112"/>
      <c r="D265" s="112"/>
    </row>
    <row r="266" spans="1:4" ht="18">
      <c r="A266" s="135" t="s">
        <v>353</v>
      </c>
      <c r="B266" s="136" t="s">
        <v>658</v>
      </c>
      <c r="C266" s="112"/>
      <c r="D266" s="112"/>
    </row>
    <row r="267" spans="1:4" ht="18">
      <c r="A267" s="135" t="s">
        <v>353</v>
      </c>
      <c r="B267" s="167" t="s">
        <v>659</v>
      </c>
      <c r="C267" s="148"/>
      <c r="D267" s="148"/>
    </row>
    <row r="268" spans="1:4" ht="15">
      <c r="A268" s="159" t="s">
        <v>515</v>
      </c>
      <c r="B268" s="167" t="s">
        <v>660</v>
      </c>
      <c r="C268" s="148"/>
      <c r="D268" s="148"/>
    </row>
    <row r="269" spans="1:4" ht="18">
      <c r="A269" s="135" t="s">
        <v>353</v>
      </c>
      <c r="B269" s="167" t="s">
        <v>661</v>
      </c>
      <c r="C269" s="148"/>
      <c r="D269" s="148"/>
    </row>
    <row r="270" spans="1:4" ht="18">
      <c r="A270" s="135" t="s">
        <v>353</v>
      </c>
      <c r="B270" s="167" t="s">
        <v>662</v>
      </c>
      <c r="C270" s="148"/>
      <c r="D270" s="148"/>
    </row>
    <row r="271" spans="1:4" ht="18">
      <c r="A271" s="146"/>
      <c r="B271" s="167" t="s">
        <v>663</v>
      </c>
      <c r="C271" s="148"/>
      <c r="D271" s="148"/>
    </row>
    <row r="272" spans="1:4" ht="18">
      <c r="A272" s="135" t="s">
        <v>353</v>
      </c>
      <c r="B272" s="167" t="s">
        <v>664</v>
      </c>
      <c r="C272" s="148"/>
      <c r="D272" s="148"/>
    </row>
    <row r="273" spans="1:4" ht="18">
      <c r="A273" s="146"/>
      <c r="B273" s="167" t="s">
        <v>665</v>
      </c>
      <c r="C273" s="148"/>
      <c r="D273" s="148"/>
    </row>
    <row r="274" spans="1:4" ht="15">
      <c r="A274" s="159" t="s">
        <v>539</v>
      </c>
      <c r="B274" s="167" t="s">
        <v>666</v>
      </c>
      <c r="C274" s="148"/>
      <c r="D274" s="148"/>
    </row>
    <row r="275" spans="1:4" ht="15">
      <c r="A275" s="159"/>
      <c r="B275" s="167" t="s">
        <v>667</v>
      </c>
      <c r="C275" s="148"/>
      <c r="D275" s="148"/>
    </row>
    <row r="276" spans="1:4" ht="15">
      <c r="A276" s="159"/>
      <c r="B276" s="172" t="s">
        <v>668</v>
      </c>
      <c r="C276" s="173"/>
      <c r="D276" s="173"/>
    </row>
    <row r="277" spans="1:4" ht="18">
      <c r="A277" s="189"/>
      <c r="B277" s="203"/>
      <c r="C277" s="204"/>
      <c r="D277" s="204"/>
    </row>
    <row r="278" spans="1:4" ht="15.75">
      <c r="A278" s="125" t="s">
        <v>669</v>
      </c>
      <c r="B278" s="287" t="s">
        <v>670</v>
      </c>
      <c r="C278" s="287"/>
      <c r="D278" s="287"/>
    </row>
    <row r="279" spans="1:4" ht="18">
      <c r="A279" s="126"/>
      <c r="C279" s="127"/>
      <c r="D279" s="127"/>
    </row>
    <row r="280" spans="1:4" ht="15.75">
      <c r="A280" s="143"/>
      <c r="B280" s="168"/>
      <c r="C280" s="130" t="s">
        <v>293</v>
      </c>
      <c r="D280" s="130" t="s">
        <v>703</v>
      </c>
    </row>
    <row r="281" spans="1:4" ht="15">
      <c r="A281" s="159">
        <v>1</v>
      </c>
      <c r="B281" s="136" t="s">
        <v>671</v>
      </c>
      <c r="C281" s="107"/>
      <c r="D281" s="107"/>
    </row>
    <row r="282" spans="1:4" ht="15">
      <c r="A282" s="159">
        <v>2</v>
      </c>
      <c r="B282" s="136" t="s">
        <v>672</v>
      </c>
      <c r="C282" s="107"/>
      <c r="D282" s="107"/>
    </row>
    <row r="283" spans="1:4" ht="15">
      <c r="A283" s="159">
        <v>3</v>
      </c>
      <c r="B283" s="136" t="s">
        <v>673</v>
      </c>
      <c r="C283" s="107"/>
      <c r="D283" s="107"/>
    </row>
    <row r="284" spans="1:4" ht="15.75">
      <c r="A284" s="159"/>
      <c r="B284" s="175" t="s">
        <v>674</v>
      </c>
      <c r="C284" s="107"/>
      <c r="D284" s="107"/>
    </row>
    <row r="285" spans="1:4" ht="15.75">
      <c r="A285" s="159"/>
      <c r="B285" s="175" t="s">
        <v>675</v>
      </c>
      <c r="C285" s="107"/>
      <c r="D285" s="107"/>
    </row>
    <row r="286" spans="1:4" ht="15">
      <c r="A286" s="159"/>
      <c r="B286" s="136" t="s">
        <v>676</v>
      </c>
      <c r="C286" s="112">
        <v>217000000</v>
      </c>
      <c r="D286" s="112">
        <v>186000000</v>
      </c>
    </row>
    <row r="287" spans="1:4" ht="15.75">
      <c r="A287" s="159"/>
      <c r="B287" s="175" t="s">
        <v>677</v>
      </c>
      <c r="C287" s="107"/>
      <c r="D287" s="107"/>
    </row>
    <row r="288" spans="1:4" ht="15">
      <c r="A288" s="159"/>
      <c r="B288" s="136" t="s">
        <v>678</v>
      </c>
      <c r="C288" s="112">
        <f>436081467+60112200+458585468</f>
        <v>954779135</v>
      </c>
      <c r="D288" s="112">
        <f>503008317+71680123+384044258</f>
        <v>958732698</v>
      </c>
    </row>
    <row r="289" spans="1:4" ht="15">
      <c r="A289" s="159"/>
      <c r="B289" s="136" t="s">
        <v>679</v>
      </c>
      <c r="C289" s="112"/>
      <c r="D289" s="112"/>
    </row>
    <row r="290" spans="1:4" ht="15">
      <c r="A290" s="159"/>
      <c r="B290" s="136" t="s">
        <v>680</v>
      </c>
      <c r="C290" s="112">
        <f>5523910005+120000000</f>
        <v>5643910005</v>
      </c>
      <c r="D290" s="112">
        <f>10194164112+120000000</f>
        <v>10314164112</v>
      </c>
    </row>
    <row r="291" spans="1:4" ht="15">
      <c r="A291" s="159"/>
      <c r="B291" s="136" t="s">
        <v>681</v>
      </c>
      <c r="C291" s="112"/>
      <c r="D291" s="112"/>
    </row>
    <row r="292" spans="1:4" ht="15.75">
      <c r="A292" s="159"/>
      <c r="B292" s="175" t="s">
        <v>682</v>
      </c>
      <c r="C292" s="112"/>
      <c r="D292" s="112"/>
    </row>
    <row r="293" spans="1:4" ht="15">
      <c r="A293" s="159"/>
      <c r="B293" s="136" t="s">
        <v>678</v>
      </c>
      <c r="C293" s="112">
        <v>58760263243</v>
      </c>
      <c r="D293" s="112">
        <v>71472554503</v>
      </c>
    </row>
    <row r="294" spans="1:5" ht="15">
      <c r="A294" s="159"/>
      <c r="B294" s="136" t="s">
        <v>683</v>
      </c>
      <c r="C294" s="112">
        <v>5239701232</v>
      </c>
      <c r="D294" s="112"/>
      <c r="E294" s="70"/>
    </row>
    <row r="295" spans="1:4" ht="15.75">
      <c r="A295" s="159"/>
      <c r="B295" s="175" t="s">
        <v>684</v>
      </c>
      <c r="C295" s="205" t="s">
        <v>704</v>
      </c>
      <c r="D295" s="205" t="s">
        <v>685</v>
      </c>
    </row>
    <row r="296" spans="1:4" ht="15.75">
      <c r="A296" s="159"/>
      <c r="B296" s="175" t="s">
        <v>686</v>
      </c>
      <c r="C296" s="112"/>
      <c r="D296" s="112"/>
    </row>
    <row r="297" spans="1:4" ht="15">
      <c r="A297" s="159"/>
      <c r="B297" s="206" t="s">
        <v>677</v>
      </c>
      <c r="C297" s="112">
        <v>108070039</v>
      </c>
      <c r="D297" s="112">
        <v>0</v>
      </c>
    </row>
    <row r="298" spans="1:4" ht="15">
      <c r="A298" s="159"/>
      <c r="B298" s="206" t="s">
        <v>682</v>
      </c>
      <c r="C298" s="112">
        <f>2346316612+5700000</f>
        <v>2352016612</v>
      </c>
      <c r="D298" s="112">
        <v>712761603</v>
      </c>
    </row>
    <row r="299" spans="1:4" ht="15.75">
      <c r="A299" s="159"/>
      <c r="B299" s="175" t="s">
        <v>687</v>
      </c>
      <c r="C299" s="112"/>
      <c r="D299" s="112"/>
    </row>
    <row r="300" spans="1:4" ht="15">
      <c r="A300" s="159"/>
      <c r="B300" s="206" t="s">
        <v>682</v>
      </c>
      <c r="C300" s="112">
        <v>0</v>
      </c>
      <c r="D300" s="112">
        <v>975081232</v>
      </c>
    </row>
    <row r="301" spans="1:4" ht="15">
      <c r="A301" s="159"/>
      <c r="B301" s="206" t="s">
        <v>677</v>
      </c>
      <c r="C301" s="112"/>
      <c r="D301" s="112">
        <v>785631576</v>
      </c>
    </row>
    <row r="302" spans="1:4" ht="15.75">
      <c r="A302" s="159"/>
      <c r="B302" s="175" t="s">
        <v>688</v>
      </c>
      <c r="C302" s="112"/>
      <c r="D302" s="112"/>
    </row>
    <row r="303" spans="1:4" ht="15">
      <c r="A303" s="159"/>
      <c r="B303" s="206" t="s">
        <v>689</v>
      </c>
      <c r="C303" s="112">
        <v>0</v>
      </c>
      <c r="D303" s="112">
        <v>900000000</v>
      </c>
    </row>
    <row r="304" spans="1:4" ht="15.75">
      <c r="A304" s="159"/>
      <c r="B304" s="175" t="s">
        <v>690</v>
      </c>
      <c r="C304" s="112"/>
      <c r="D304" s="112"/>
    </row>
    <row r="305" spans="1:4" ht="15">
      <c r="A305" s="159"/>
      <c r="B305" s="206" t="s">
        <v>691</v>
      </c>
      <c r="C305" s="112">
        <v>4657000000</v>
      </c>
      <c r="D305" s="112">
        <v>4657000000</v>
      </c>
    </row>
    <row r="306" spans="1:4" ht="15.75">
      <c r="A306" s="159"/>
      <c r="B306" s="175" t="s">
        <v>692</v>
      </c>
      <c r="C306" s="112"/>
      <c r="D306" s="112"/>
    </row>
    <row r="307" spans="1:4" ht="15">
      <c r="A307" s="159"/>
      <c r="B307" s="206" t="s">
        <v>677</v>
      </c>
      <c r="C307" s="112">
        <v>5000000000</v>
      </c>
      <c r="D307" s="112">
        <v>5000000000</v>
      </c>
    </row>
    <row r="308" spans="1:4" ht="15">
      <c r="A308" s="159">
        <v>4</v>
      </c>
      <c r="B308" s="136" t="s">
        <v>693</v>
      </c>
      <c r="C308" s="107"/>
      <c r="D308" s="107"/>
    </row>
    <row r="309" spans="1:4" ht="15">
      <c r="A309" s="159"/>
      <c r="B309" s="136" t="s">
        <v>694</v>
      </c>
      <c r="C309" s="112"/>
      <c r="D309" s="112"/>
    </row>
    <row r="310" spans="1:4" ht="15">
      <c r="A310" s="159"/>
      <c r="B310" s="136" t="s">
        <v>695</v>
      </c>
      <c r="C310" s="107"/>
      <c r="D310" s="107"/>
    </row>
    <row r="311" spans="1:4" ht="15">
      <c r="A311" s="159">
        <v>5</v>
      </c>
      <c r="B311" s="136" t="s">
        <v>696</v>
      </c>
      <c r="C311" s="107"/>
      <c r="D311" s="107"/>
    </row>
    <row r="312" spans="1:4" ht="15">
      <c r="A312" s="159"/>
      <c r="B312" s="136" t="s">
        <v>697</v>
      </c>
      <c r="C312" s="107"/>
      <c r="D312" s="107"/>
    </row>
    <row r="313" spans="1:4" ht="15">
      <c r="A313" s="159">
        <v>6</v>
      </c>
      <c r="B313" s="136" t="s">
        <v>698</v>
      </c>
      <c r="C313" s="107"/>
      <c r="D313" s="107"/>
    </row>
    <row r="314" spans="1:4" ht="15">
      <c r="A314" s="161">
        <v>7</v>
      </c>
      <c r="B314" s="172" t="s">
        <v>670</v>
      </c>
      <c r="C314" s="104"/>
      <c r="D314" s="104"/>
    </row>
    <row r="315" spans="1:4" ht="18">
      <c r="A315" s="126"/>
      <c r="C315" s="207"/>
      <c r="D315" s="207"/>
    </row>
    <row r="316" spans="1:4" ht="18">
      <c r="A316" s="126"/>
      <c r="B316" s="288" t="s">
        <v>705</v>
      </c>
      <c r="C316" s="288"/>
      <c r="D316" s="288"/>
    </row>
    <row r="317" spans="1:4" ht="18">
      <c r="A317" s="258" t="s">
        <v>699</v>
      </c>
      <c r="B317" s="258"/>
      <c r="C317" s="258"/>
      <c r="D317" s="258"/>
    </row>
  </sheetData>
  <sheetProtection/>
  <mergeCells count="6">
    <mergeCell ref="B3:D3"/>
    <mergeCell ref="A317:D317"/>
    <mergeCell ref="B182:D182"/>
    <mergeCell ref="B260:D260"/>
    <mergeCell ref="B278:D278"/>
    <mergeCell ref="B316:D316"/>
  </mergeCells>
  <printOptions/>
  <pageMargins left="0.76" right="0.25" top="0.38" bottom="0" header="0.2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7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1" spans="1:5" ht="14.25">
      <c r="A1" s="203"/>
      <c r="B1" s="213"/>
      <c r="C1" s="213"/>
      <c r="D1" s="213"/>
      <c r="E1" s="213"/>
    </row>
    <row r="2" spans="1:5" ht="14.25">
      <c r="A2" s="203"/>
      <c r="B2" s="213"/>
      <c r="C2" s="213"/>
      <c r="D2" s="213"/>
      <c r="E2" s="213"/>
    </row>
    <row r="3" spans="1:5" ht="20.25">
      <c r="A3" s="289" t="s">
        <v>706</v>
      </c>
      <c r="B3" s="289"/>
      <c r="C3" s="289"/>
      <c r="D3" s="289"/>
      <c r="E3" s="289"/>
    </row>
    <row r="4" spans="1:5" ht="18">
      <c r="A4" s="258" t="s">
        <v>216</v>
      </c>
      <c r="B4" s="258"/>
      <c r="C4" s="258"/>
      <c r="D4" s="258"/>
      <c r="E4" s="258"/>
    </row>
    <row r="6" spans="1:5" ht="15">
      <c r="A6" s="291" t="s">
        <v>707</v>
      </c>
      <c r="B6" s="293" t="s">
        <v>723</v>
      </c>
      <c r="C6" s="293"/>
      <c r="D6" s="293" t="s">
        <v>427</v>
      </c>
      <c r="E6" s="293"/>
    </row>
    <row r="7" spans="1:5" ht="15">
      <c r="A7" s="292"/>
      <c r="B7" s="208" t="s">
        <v>708</v>
      </c>
      <c r="C7" s="208" t="s">
        <v>709</v>
      </c>
      <c r="D7" s="208" t="s">
        <v>708</v>
      </c>
      <c r="E7" s="208" t="s">
        <v>709</v>
      </c>
    </row>
    <row r="8" spans="1:5" ht="14.25">
      <c r="A8" s="209"/>
      <c r="B8" s="210"/>
      <c r="C8" s="210"/>
      <c r="D8" s="210"/>
      <c r="E8" s="210"/>
    </row>
    <row r="9" spans="1:5" ht="15">
      <c r="A9" s="175" t="s">
        <v>710</v>
      </c>
      <c r="B9" s="211">
        <f>SUM(B10:B18)</f>
        <v>0</v>
      </c>
      <c r="C9" s="211">
        <f>SUM(C10:C18)</f>
        <v>0</v>
      </c>
      <c r="D9" s="211">
        <f>SUM(D10:D18)</f>
        <v>193081</v>
      </c>
      <c r="E9" s="211">
        <f>SUM(E10:E18)</f>
        <v>2620441674</v>
      </c>
    </row>
    <row r="10" spans="1:5" ht="14.25">
      <c r="A10" s="136"/>
      <c r="B10" s="212"/>
      <c r="C10" s="212"/>
      <c r="D10" s="212"/>
      <c r="E10" s="212"/>
    </row>
    <row r="11" spans="1:5" ht="14.25">
      <c r="A11" s="136" t="s">
        <v>711</v>
      </c>
      <c r="B11" s="212">
        <v>0</v>
      </c>
      <c r="C11" s="212">
        <v>0</v>
      </c>
      <c r="D11" s="212">
        <v>74106</v>
      </c>
      <c r="E11" s="212">
        <v>1112598835</v>
      </c>
    </row>
    <row r="12" spans="1:5" ht="14.25">
      <c r="A12" s="136" t="s">
        <v>712</v>
      </c>
      <c r="B12" s="212">
        <v>0</v>
      </c>
      <c r="C12" s="212">
        <v>0</v>
      </c>
      <c r="D12" s="212">
        <v>22300</v>
      </c>
      <c r="E12" s="212">
        <v>376098025</v>
      </c>
    </row>
    <row r="13" spans="1:5" ht="14.25" customHeight="1">
      <c r="A13" s="290" t="s">
        <v>713</v>
      </c>
      <c r="B13" s="212"/>
      <c r="C13" s="212"/>
      <c r="D13" s="212"/>
      <c r="E13" s="212"/>
    </row>
    <row r="14" spans="1:5" ht="14.25">
      <c r="A14" s="290"/>
      <c r="B14" s="212">
        <v>0</v>
      </c>
      <c r="C14" s="212">
        <v>0</v>
      </c>
      <c r="D14" s="212">
        <v>75000</v>
      </c>
      <c r="E14" s="212">
        <v>960250350</v>
      </c>
    </row>
    <row r="15" spans="1:5" ht="14.25">
      <c r="A15" s="136" t="s">
        <v>714</v>
      </c>
      <c r="B15" s="212">
        <v>0</v>
      </c>
      <c r="C15" s="212">
        <v>0</v>
      </c>
      <c r="D15" s="212">
        <v>25</v>
      </c>
      <c r="E15" s="212">
        <v>250000</v>
      </c>
    </row>
    <row r="16" spans="1:5" ht="14.25" customHeight="1">
      <c r="A16" s="290" t="s">
        <v>715</v>
      </c>
      <c r="B16" s="212"/>
      <c r="C16" s="212"/>
      <c r="D16" s="212"/>
      <c r="E16" s="212"/>
    </row>
    <row r="17" spans="1:5" ht="14.25">
      <c r="A17" s="290"/>
      <c r="B17" s="212">
        <v>0</v>
      </c>
      <c r="C17" s="212">
        <v>0</v>
      </c>
      <c r="D17" s="212">
        <v>21650</v>
      </c>
      <c r="E17" s="212">
        <v>171244464</v>
      </c>
    </row>
    <row r="18" spans="1:5" ht="14.25">
      <c r="A18" s="136"/>
      <c r="B18" s="212"/>
      <c r="C18" s="212"/>
      <c r="D18" s="212"/>
      <c r="E18" s="212"/>
    </row>
    <row r="19" spans="1:5" ht="15">
      <c r="A19" s="175" t="s">
        <v>716</v>
      </c>
      <c r="B19" s="212"/>
      <c r="C19" s="212"/>
      <c r="D19" s="212"/>
      <c r="E19" s="212"/>
    </row>
    <row r="20" spans="1:5" ht="14.25">
      <c r="A20" s="136"/>
      <c r="B20" s="212"/>
      <c r="C20" s="212"/>
      <c r="D20" s="212"/>
      <c r="E20" s="212"/>
    </row>
    <row r="21" spans="1:5" ht="14.25">
      <c r="A21" s="136"/>
      <c r="B21" s="212"/>
      <c r="C21" s="212"/>
      <c r="D21" s="212"/>
      <c r="E21" s="212"/>
    </row>
    <row r="22" spans="1:5" ht="15">
      <c r="A22" s="175" t="s">
        <v>717</v>
      </c>
      <c r="B22" s="212"/>
      <c r="C22" s="211"/>
      <c r="D22" s="212"/>
      <c r="E22" s="211"/>
    </row>
    <row r="23" spans="1:5" ht="15">
      <c r="A23" s="175"/>
      <c r="B23" s="212"/>
      <c r="C23" s="211"/>
      <c r="D23" s="212"/>
      <c r="E23" s="211"/>
    </row>
    <row r="24" spans="1:5" ht="15">
      <c r="A24" s="175" t="s">
        <v>718</v>
      </c>
      <c r="B24" s="211">
        <f>SUM(B25:B31)</f>
        <v>0</v>
      </c>
      <c r="C24" s="211">
        <f>SUM(C25:C31)</f>
        <v>0</v>
      </c>
      <c r="D24" s="211">
        <f>SUM(D25:D31)</f>
        <v>193056</v>
      </c>
      <c r="E24" s="211">
        <f>SUM(E25:E31)</f>
        <v>1756697684</v>
      </c>
    </row>
    <row r="25" spans="1:5" ht="14.25">
      <c r="A25" s="136"/>
      <c r="B25" s="212"/>
      <c r="C25" s="212"/>
      <c r="D25" s="212"/>
      <c r="E25" s="212"/>
    </row>
    <row r="26" spans="1:5" ht="14.25">
      <c r="A26" s="136" t="s">
        <v>711</v>
      </c>
      <c r="B26" s="212">
        <v>0</v>
      </c>
      <c r="C26" s="212">
        <v>0</v>
      </c>
      <c r="D26" s="212">
        <v>74106</v>
      </c>
      <c r="E26" s="212">
        <v>793971684</v>
      </c>
    </row>
    <row r="27" spans="1:5" ht="14.25">
      <c r="A27" s="136" t="s">
        <v>712</v>
      </c>
      <c r="B27" s="212">
        <v>0</v>
      </c>
      <c r="C27" s="212">
        <v>0</v>
      </c>
      <c r="D27" s="212">
        <v>22300</v>
      </c>
      <c r="E27" s="212">
        <v>173159500</v>
      </c>
    </row>
    <row r="28" spans="1:5" ht="14.25" customHeight="1">
      <c r="A28" s="290" t="s">
        <v>713</v>
      </c>
      <c r="B28" s="212">
        <v>0</v>
      </c>
      <c r="C28" s="212">
        <v>0</v>
      </c>
      <c r="D28" s="212">
        <v>75000</v>
      </c>
      <c r="E28" s="212">
        <v>735225000</v>
      </c>
    </row>
    <row r="29" spans="1:5" ht="14.25">
      <c r="A29" s="290"/>
      <c r="B29" s="212"/>
      <c r="C29" s="212"/>
      <c r="D29" s="212"/>
      <c r="E29" s="212"/>
    </row>
    <row r="30" spans="1:5" ht="14.25" customHeight="1">
      <c r="A30" s="290" t="s">
        <v>715</v>
      </c>
      <c r="B30" s="212"/>
      <c r="C30" s="212"/>
      <c r="D30" s="212"/>
      <c r="E30" s="212"/>
    </row>
    <row r="31" spans="1:5" ht="14.25">
      <c r="A31" s="290"/>
      <c r="B31" s="212">
        <v>0</v>
      </c>
      <c r="C31" s="212">
        <v>0</v>
      </c>
      <c r="D31" s="212">
        <v>21650</v>
      </c>
      <c r="E31" s="212">
        <v>54341500</v>
      </c>
    </row>
    <row r="32" spans="1:5" ht="15">
      <c r="A32" s="175" t="s">
        <v>719</v>
      </c>
      <c r="B32" s="212"/>
      <c r="C32" s="212"/>
      <c r="D32" s="212"/>
      <c r="E32" s="212"/>
    </row>
    <row r="33" spans="1:5" ht="14.25">
      <c r="A33" s="136" t="s">
        <v>720</v>
      </c>
      <c r="B33" s="212"/>
      <c r="C33" s="212"/>
      <c r="D33" s="212"/>
      <c r="E33" s="212"/>
    </row>
    <row r="34" spans="1:5" ht="14.25">
      <c r="A34" s="169" t="s">
        <v>721</v>
      </c>
      <c r="B34" s="212"/>
      <c r="C34" s="212"/>
      <c r="D34" s="212"/>
      <c r="E34" s="212"/>
    </row>
    <row r="35" spans="1:5" ht="14.25">
      <c r="A35" s="169" t="s">
        <v>722</v>
      </c>
      <c r="B35" s="212"/>
      <c r="C35" s="212"/>
      <c r="D35" s="212"/>
      <c r="E35" s="212"/>
    </row>
    <row r="36" spans="1:5" ht="14.25">
      <c r="A36" s="136"/>
      <c r="B36" s="212"/>
      <c r="C36" s="212"/>
      <c r="D36" s="212"/>
      <c r="E36" s="212"/>
    </row>
    <row r="37" spans="1:5" ht="14.25">
      <c r="A37" s="214"/>
      <c r="B37" s="215"/>
      <c r="C37" s="215"/>
      <c r="D37" s="215"/>
      <c r="E37" s="215"/>
    </row>
    <row r="842" ht="14.25">
      <c r="C842" t="s">
        <v>219</v>
      </c>
    </row>
    <row r="850" ht="14.25">
      <c r="C850" t="s">
        <v>219</v>
      </c>
    </row>
    <row r="856" ht="14.25">
      <c r="C856" t="s">
        <v>219</v>
      </c>
    </row>
    <row r="867" ht="14.25">
      <c r="C867" t="s">
        <v>219</v>
      </c>
    </row>
    <row r="874" ht="14.25">
      <c r="C874" t="s">
        <v>219</v>
      </c>
    </row>
    <row r="879" ht="14.25">
      <c r="C879" t="s">
        <v>219</v>
      </c>
    </row>
    <row r="888" ht="14.25">
      <c r="C888" t="s">
        <v>219</v>
      </c>
    </row>
    <row r="895" ht="14.25">
      <c r="C895" t="s">
        <v>219</v>
      </c>
    </row>
    <row r="903" ht="14.25">
      <c r="C903" t="s">
        <v>219</v>
      </c>
    </row>
    <row r="907" ht="14.25">
      <c r="C907" t="s">
        <v>219</v>
      </c>
    </row>
    <row r="918" ht="14.25">
      <c r="C918" t="s">
        <v>219</v>
      </c>
    </row>
    <row r="924" ht="14.25">
      <c r="C924" t="s">
        <v>219</v>
      </c>
    </row>
    <row r="934" ht="14.25">
      <c r="C934" t="s">
        <v>219</v>
      </c>
    </row>
    <row r="939" ht="14.25">
      <c r="C939" t="s">
        <v>219</v>
      </c>
    </row>
    <row r="948" ht="14.25">
      <c r="C948" t="s">
        <v>219</v>
      </c>
    </row>
    <row r="956" ht="14.25">
      <c r="C956" t="s">
        <v>219</v>
      </c>
    </row>
    <row r="962" ht="14.25">
      <c r="C962" t="s">
        <v>219</v>
      </c>
    </row>
    <row r="983" ht="14.25">
      <c r="C983" t="s">
        <v>219</v>
      </c>
    </row>
    <row r="1003" ht="14.25">
      <c r="C1003" t="s">
        <v>219</v>
      </c>
    </row>
    <row r="1007" ht="14.25">
      <c r="C1007" t="s">
        <v>219</v>
      </c>
    </row>
  </sheetData>
  <sheetProtection/>
  <mergeCells count="9">
    <mergeCell ref="A3:E3"/>
    <mergeCell ref="A30:A31"/>
    <mergeCell ref="A13:A14"/>
    <mergeCell ref="A16:A17"/>
    <mergeCell ref="A4:E4"/>
    <mergeCell ref="A6:A7"/>
    <mergeCell ref="A28:A29"/>
    <mergeCell ref="B6:C6"/>
    <mergeCell ref="D6:E6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954"/>
  <sheetViews>
    <sheetView zoomScalePageLayoutView="0" workbookViewId="0" topLeftCell="A1">
      <selection activeCell="G60" sqref="G60"/>
    </sheetView>
  </sheetViews>
  <sheetFormatPr defaultColWidth="8.796875" defaultRowHeight="14.25"/>
  <cols>
    <col min="1" max="1" width="28.5" style="0" customWidth="1"/>
    <col min="2" max="2" width="11.3984375" style="0" customWidth="1"/>
    <col min="3" max="3" width="10.3984375" style="0" customWidth="1"/>
    <col min="4" max="4" width="11.8984375" style="0" customWidth="1"/>
    <col min="5" max="5" width="10.8984375" style="0" customWidth="1"/>
    <col min="6" max="6" width="9.59765625" style="0" customWidth="1"/>
    <col min="7" max="7" width="11.59765625" style="0" customWidth="1"/>
    <col min="8" max="8" width="13.5" style="0" bestFit="1" customWidth="1"/>
    <col min="9" max="9" width="12.19921875" style="0" customWidth="1"/>
  </cols>
  <sheetData>
    <row r="3" spans="1:7" ht="20.25">
      <c r="A3" s="289" t="s">
        <v>724</v>
      </c>
      <c r="B3" s="289"/>
      <c r="C3" s="289"/>
      <c r="D3" s="289"/>
      <c r="E3" s="289"/>
      <c r="F3" s="289"/>
      <c r="G3" s="289"/>
    </row>
    <row r="4" spans="1:7" ht="15">
      <c r="A4" s="259" t="s">
        <v>749</v>
      </c>
      <c r="B4" s="259"/>
      <c r="C4" s="259"/>
      <c r="D4" s="259"/>
      <c r="E4" s="259"/>
      <c r="F4" s="259"/>
      <c r="G4" s="259"/>
    </row>
    <row r="5" spans="1:7" ht="15.75">
      <c r="A5" s="55"/>
      <c r="B5" s="55"/>
      <c r="D5" s="55"/>
      <c r="E5" s="255"/>
      <c r="F5" s="255"/>
      <c r="G5" s="255"/>
    </row>
    <row r="6" spans="1:7" ht="25.5">
      <c r="A6" s="216" t="s">
        <v>12</v>
      </c>
      <c r="B6" s="87" t="s">
        <v>725</v>
      </c>
      <c r="C6" s="87" t="s">
        <v>726</v>
      </c>
      <c r="D6" s="87" t="s">
        <v>727</v>
      </c>
      <c r="E6" s="87" t="s">
        <v>728</v>
      </c>
      <c r="F6" s="87" t="s">
        <v>729</v>
      </c>
      <c r="G6" s="87" t="s">
        <v>308</v>
      </c>
    </row>
    <row r="7" spans="1:7" ht="15">
      <c r="A7" s="217" t="s">
        <v>730</v>
      </c>
      <c r="B7" s="136"/>
      <c r="C7" s="136"/>
      <c r="D7" s="136"/>
      <c r="E7" s="136"/>
      <c r="F7" s="136"/>
      <c r="G7" s="136"/>
    </row>
    <row r="8" spans="1:7" ht="14.25">
      <c r="A8" s="218" t="s">
        <v>300</v>
      </c>
      <c r="B8" s="219">
        <v>17277877473</v>
      </c>
      <c r="C8" s="219">
        <v>1908431859</v>
      </c>
      <c r="D8" s="219">
        <v>70170992957</v>
      </c>
      <c r="E8" s="219">
        <v>1660847546</v>
      </c>
      <c r="F8" s="219">
        <v>248052466</v>
      </c>
      <c r="G8" s="219">
        <v>91266202301</v>
      </c>
    </row>
    <row r="9" spans="1:7" ht="14.25">
      <c r="A9" s="218" t="s">
        <v>731</v>
      </c>
      <c r="B9" s="220"/>
      <c r="C9" s="220"/>
      <c r="D9" s="220"/>
      <c r="E9" s="220"/>
      <c r="F9" s="220"/>
      <c r="G9" s="220">
        <v>0</v>
      </c>
    </row>
    <row r="10" spans="1:7" ht="14.25">
      <c r="A10" s="218" t="s">
        <v>732</v>
      </c>
      <c r="B10" s="220"/>
      <c r="C10" s="220"/>
      <c r="D10" s="220">
        <f>2236655933-83546560</f>
        <v>2153109373</v>
      </c>
      <c r="E10" s="220"/>
      <c r="F10" s="220"/>
      <c r="G10" s="220">
        <v>2153109373</v>
      </c>
    </row>
    <row r="11" spans="1:7" ht="14.25">
      <c r="A11" s="218" t="s">
        <v>733</v>
      </c>
      <c r="B11" s="220"/>
      <c r="C11" s="220"/>
      <c r="D11" s="220"/>
      <c r="E11" s="220"/>
      <c r="F11" s="220"/>
      <c r="G11" s="220">
        <v>0</v>
      </c>
    </row>
    <row r="12" spans="1:7" ht="14.25">
      <c r="A12" s="218" t="s">
        <v>734</v>
      </c>
      <c r="B12" s="220"/>
      <c r="C12" s="220"/>
      <c r="D12" s="220"/>
      <c r="E12" s="220"/>
      <c r="F12" s="220"/>
      <c r="G12" s="220">
        <v>0</v>
      </c>
    </row>
    <row r="13" spans="1:7" ht="14.25">
      <c r="A13" s="218" t="s">
        <v>735</v>
      </c>
      <c r="B13" s="220"/>
      <c r="C13" s="220"/>
      <c r="D13" s="220"/>
      <c r="E13" s="220"/>
      <c r="F13" s="220"/>
      <c r="G13" s="220">
        <v>0</v>
      </c>
    </row>
    <row r="14" spans="1:7" ht="14.25">
      <c r="A14" s="218" t="s">
        <v>750</v>
      </c>
      <c r="B14" s="220"/>
      <c r="C14" s="220"/>
      <c r="D14" s="220"/>
      <c r="E14" s="220"/>
      <c r="F14" s="220"/>
      <c r="G14" s="220"/>
    </row>
    <row r="15" spans="1:7" ht="14.25">
      <c r="A15" s="218" t="s">
        <v>299</v>
      </c>
      <c r="B15" s="219">
        <v>17277877473</v>
      </c>
      <c r="C15" s="219">
        <v>1908431859</v>
      </c>
      <c r="D15" s="219">
        <v>72324102330</v>
      </c>
      <c r="E15" s="219">
        <v>1660847546</v>
      </c>
      <c r="F15" s="219">
        <v>248052466</v>
      </c>
      <c r="G15" s="219">
        <v>93419311674</v>
      </c>
    </row>
    <row r="16" spans="1:7" ht="15">
      <c r="A16" s="217" t="s">
        <v>737</v>
      </c>
      <c r="B16" s="221"/>
      <c r="C16" s="221"/>
      <c r="D16" s="221"/>
      <c r="E16" s="221"/>
      <c r="F16" s="221"/>
      <c r="G16" s="221"/>
    </row>
    <row r="17" spans="1:7" ht="14.25">
      <c r="A17" s="218" t="s">
        <v>743</v>
      </c>
      <c r="B17" s="219">
        <v>3938366014</v>
      </c>
      <c r="C17" s="219">
        <v>687763172</v>
      </c>
      <c r="D17" s="219">
        <v>28863918102</v>
      </c>
      <c r="E17" s="219">
        <v>851859859</v>
      </c>
      <c r="F17" s="219">
        <v>81649980</v>
      </c>
      <c r="G17" s="219">
        <v>34423557127</v>
      </c>
    </row>
    <row r="18" spans="1:7" ht="14.25">
      <c r="A18" s="218" t="s">
        <v>738</v>
      </c>
      <c r="B18" s="220">
        <v>259343649</v>
      </c>
      <c r="C18" s="220">
        <v>55524302</v>
      </c>
      <c r="D18" s="220">
        <v>1679730020</v>
      </c>
      <c r="E18" s="220">
        <v>64400526</v>
      </c>
      <c r="F18" s="220">
        <v>7155873</v>
      </c>
      <c r="G18" s="220">
        <v>2066154370</v>
      </c>
    </row>
    <row r="19" spans="1:7" ht="14.25">
      <c r="A19" s="218" t="s">
        <v>733</v>
      </c>
      <c r="B19" s="220"/>
      <c r="C19" s="220"/>
      <c r="D19" s="220"/>
      <c r="E19" s="220"/>
      <c r="F19" s="220"/>
      <c r="G19" s="220">
        <v>0</v>
      </c>
    </row>
    <row r="20" spans="1:7" ht="14.25">
      <c r="A20" s="218" t="s">
        <v>734</v>
      </c>
      <c r="B20" s="220"/>
      <c r="C20" s="220"/>
      <c r="D20" s="220"/>
      <c r="E20" s="220"/>
      <c r="F20" s="220"/>
      <c r="G20" s="220">
        <v>0</v>
      </c>
    </row>
    <row r="21" spans="1:7" ht="14.25">
      <c r="A21" s="218" t="s">
        <v>735</v>
      </c>
      <c r="B21" s="220"/>
      <c r="C21" s="220"/>
      <c r="D21" s="220"/>
      <c r="E21" s="220"/>
      <c r="F21" s="220"/>
      <c r="G21" s="220">
        <v>0</v>
      </c>
    </row>
    <row r="22" spans="1:7" ht="14.25">
      <c r="A22" s="218" t="s">
        <v>750</v>
      </c>
      <c r="B22" s="220"/>
      <c r="C22" s="220"/>
      <c r="D22" s="220"/>
      <c r="E22" s="220"/>
      <c r="F22" s="220"/>
      <c r="G22" s="220">
        <v>0</v>
      </c>
    </row>
    <row r="23" spans="1:7" ht="14.25">
      <c r="A23" s="218" t="s">
        <v>299</v>
      </c>
      <c r="B23" s="219">
        <v>4197709663</v>
      </c>
      <c r="C23" s="219">
        <v>743287474</v>
      </c>
      <c r="D23" s="219">
        <v>30543648122</v>
      </c>
      <c r="E23" s="219">
        <v>916260385</v>
      </c>
      <c r="F23" s="219">
        <v>88805853</v>
      </c>
      <c r="G23" s="219">
        <v>36489711497</v>
      </c>
    </row>
    <row r="24" spans="1:7" ht="15">
      <c r="A24" s="217" t="s">
        <v>739</v>
      </c>
      <c r="B24" s="221"/>
      <c r="C24" s="221"/>
      <c r="D24" s="221"/>
      <c r="E24" s="221"/>
      <c r="F24" s="221"/>
      <c r="G24" s="221"/>
    </row>
    <row r="25" spans="1:7" ht="14.25">
      <c r="A25" s="218" t="s">
        <v>744</v>
      </c>
      <c r="B25" s="219">
        <v>13339511459</v>
      </c>
      <c r="C25" s="219">
        <v>1220668687</v>
      </c>
      <c r="D25" s="219">
        <v>41307074855</v>
      </c>
      <c r="E25" s="219">
        <v>808987687</v>
      </c>
      <c r="F25" s="219">
        <v>166402486</v>
      </c>
      <c r="G25" s="219">
        <v>56842645174</v>
      </c>
    </row>
    <row r="26" spans="1:7" ht="14.25">
      <c r="A26" s="218" t="s">
        <v>740</v>
      </c>
      <c r="B26" s="219">
        <v>13080167810</v>
      </c>
      <c r="C26" s="219">
        <v>1165144385</v>
      </c>
      <c r="D26" s="219">
        <v>41780454208</v>
      </c>
      <c r="E26" s="219">
        <v>744587161</v>
      </c>
      <c r="F26" s="219">
        <v>159246613</v>
      </c>
      <c r="G26" s="219">
        <v>56929600177</v>
      </c>
    </row>
    <row r="27" spans="1:7" ht="15" customHeight="1">
      <c r="A27" s="172"/>
      <c r="B27" s="173"/>
      <c r="C27" s="173"/>
      <c r="D27" s="173"/>
      <c r="E27" s="173"/>
      <c r="F27" s="173"/>
      <c r="G27" s="173"/>
    </row>
    <row r="28" spans="1:7" ht="15">
      <c r="A28" s="295" t="s">
        <v>4</v>
      </c>
      <c r="B28" s="295"/>
      <c r="C28" s="295"/>
      <c r="D28" s="295"/>
      <c r="E28" s="295"/>
      <c r="F28" s="295"/>
      <c r="G28" s="295"/>
    </row>
    <row r="29" spans="1:7" ht="15">
      <c r="A29" s="294" t="s">
        <v>5</v>
      </c>
      <c r="B29" s="294"/>
      <c r="C29" s="294"/>
      <c r="D29" s="294"/>
      <c r="E29" s="294"/>
      <c r="F29" s="294"/>
      <c r="G29" s="294"/>
    </row>
    <row r="30" spans="1:7" ht="14.25">
      <c r="A30" s="222" t="s">
        <v>741</v>
      </c>
      <c r="B30" s="222"/>
      <c r="C30" s="222"/>
      <c r="D30" s="222"/>
      <c r="E30" s="222"/>
      <c r="F30" s="222"/>
      <c r="G30" s="222"/>
    </row>
    <row r="31" spans="1:7" ht="14.25">
      <c r="A31" s="222" t="s">
        <v>751</v>
      </c>
      <c r="B31" s="222"/>
      <c r="C31" s="222"/>
      <c r="D31" s="222"/>
      <c r="E31" s="222"/>
      <c r="F31" s="222"/>
      <c r="G31" s="222"/>
    </row>
    <row r="32" ht="14.25">
      <c r="A32" t="s">
        <v>742</v>
      </c>
    </row>
    <row r="35" spans="1:7" ht="15">
      <c r="A35" s="48"/>
      <c r="B35" s="249"/>
      <c r="C35" s="249"/>
      <c r="D35" s="249"/>
      <c r="E35" s="249"/>
      <c r="F35" s="249"/>
      <c r="G35" s="249"/>
    </row>
    <row r="37" spans="1:7" ht="20.25">
      <c r="A37" s="289" t="s">
        <v>724</v>
      </c>
      <c r="B37" s="289"/>
      <c r="C37" s="289"/>
      <c r="D37" s="289"/>
      <c r="E37" s="289"/>
      <c r="F37" s="289"/>
      <c r="G37" s="289"/>
    </row>
    <row r="38" spans="1:7" ht="15">
      <c r="A38" s="259" t="s">
        <v>216</v>
      </c>
      <c r="B38" s="259"/>
      <c r="C38" s="259"/>
      <c r="D38" s="259"/>
      <c r="E38" s="259"/>
      <c r="F38" s="259"/>
      <c r="G38" s="259"/>
    </row>
    <row r="39" spans="1:7" ht="15.75">
      <c r="A39" s="55"/>
      <c r="B39" s="55"/>
      <c r="D39" s="55"/>
      <c r="E39" s="255"/>
      <c r="F39" s="255"/>
      <c r="G39" s="255"/>
    </row>
    <row r="40" spans="1:7" ht="25.5">
      <c r="A40" s="216" t="s">
        <v>12</v>
      </c>
      <c r="B40" s="87" t="s">
        <v>725</v>
      </c>
      <c r="C40" s="87" t="s">
        <v>726</v>
      </c>
      <c r="D40" s="87" t="s">
        <v>727</v>
      </c>
      <c r="E40" s="87" t="s">
        <v>728</v>
      </c>
      <c r="F40" s="87" t="s">
        <v>729</v>
      </c>
      <c r="G40" s="87" t="s">
        <v>308</v>
      </c>
    </row>
    <row r="41" spans="1:7" ht="15">
      <c r="A41" s="217" t="s">
        <v>730</v>
      </c>
      <c r="B41" s="136"/>
      <c r="C41" s="136"/>
      <c r="D41" s="136"/>
      <c r="E41" s="136"/>
      <c r="F41" s="136"/>
      <c r="G41" s="136"/>
    </row>
    <row r="42" spans="1:7" ht="14.25">
      <c r="A42" s="218" t="s">
        <v>745</v>
      </c>
      <c r="B42" s="219">
        <v>15570084515</v>
      </c>
      <c r="C42" s="219">
        <v>1866031957</v>
      </c>
      <c r="D42" s="219">
        <v>68730982366</v>
      </c>
      <c r="E42" s="219">
        <v>1603208455</v>
      </c>
      <c r="F42" s="219">
        <v>248052466</v>
      </c>
      <c r="G42" s="219">
        <v>88018359759</v>
      </c>
    </row>
    <row r="43" spans="1:7" ht="14.25">
      <c r="A43" s="218" t="s">
        <v>746</v>
      </c>
      <c r="B43" s="220">
        <v>0</v>
      </c>
      <c r="C43" s="220">
        <v>28886363</v>
      </c>
      <c r="D43" s="220">
        <v>0</v>
      </c>
      <c r="E43" s="220">
        <v>57639091</v>
      </c>
      <c r="F43" s="220">
        <v>0</v>
      </c>
      <c r="G43" s="220">
        <v>86525454</v>
      </c>
    </row>
    <row r="44" spans="1:7" ht="14.25">
      <c r="A44" s="218" t="s">
        <v>732</v>
      </c>
      <c r="B44" s="220">
        <v>1707792958</v>
      </c>
      <c r="C44" s="220">
        <v>13513539</v>
      </c>
      <c r="D44" s="220">
        <f>3676666524-83546560</f>
        <v>3593119964</v>
      </c>
      <c r="E44" s="220">
        <v>0</v>
      </c>
      <c r="F44" s="220">
        <v>0</v>
      </c>
      <c r="G44" s="220">
        <v>5314426461</v>
      </c>
    </row>
    <row r="45" spans="1:7" ht="14.25">
      <c r="A45" s="218" t="s">
        <v>733</v>
      </c>
      <c r="B45" s="220">
        <v>0</v>
      </c>
      <c r="C45" s="220">
        <v>0</v>
      </c>
      <c r="D45" s="220">
        <v>0</v>
      </c>
      <c r="E45" s="220">
        <v>0</v>
      </c>
      <c r="F45" s="220">
        <v>0</v>
      </c>
      <c r="G45" s="220">
        <v>0</v>
      </c>
    </row>
    <row r="46" spans="1:7" ht="14.25">
      <c r="A46" s="218" t="s">
        <v>734</v>
      </c>
      <c r="B46" s="220">
        <v>0</v>
      </c>
      <c r="C46" s="220">
        <v>0</v>
      </c>
      <c r="D46" s="220">
        <v>0</v>
      </c>
      <c r="E46" s="220">
        <v>0</v>
      </c>
      <c r="F46" s="220">
        <v>0</v>
      </c>
      <c r="G46" s="220">
        <v>0</v>
      </c>
    </row>
    <row r="47" spans="1:7" ht="14.25">
      <c r="A47" s="218" t="s">
        <v>735</v>
      </c>
      <c r="B47" s="220">
        <v>0</v>
      </c>
      <c r="C47" s="220">
        <v>0</v>
      </c>
      <c r="D47" s="220">
        <v>0</v>
      </c>
      <c r="E47" s="220">
        <v>0</v>
      </c>
      <c r="F47" s="220">
        <v>0</v>
      </c>
      <c r="G47" s="220">
        <v>0</v>
      </c>
    </row>
    <row r="48" spans="1:7" ht="14.25">
      <c r="A48" s="218" t="s">
        <v>736</v>
      </c>
      <c r="B48" s="220">
        <v>0</v>
      </c>
      <c r="C48" s="220">
        <v>0</v>
      </c>
      <c r="D48" s="220"/>
      <c r="E48" s="220">
        <v>0</v>
      </c>
      <c r="F48" s="220">
        <v>0</v>
      </c>
      <c r="G48" s="220">
        <v>0</v>
      </c>
    </row>
    <row r="49" spans="1:7" ht="14.25">
      <c r="A49" s="218" t="s">
        <v>299</v>
      </c>
      <c r="B49" s="219">
        <v>17277877473</v>
      </c>
      <c r="C49" s="219">
        <v>1908431859</v>
      </c>
      <c r="D49" s="219">
        <v>72324102330</v>
      </c>
      <c r="E49" s="219">
        <v>1660847546</v>
      </c>
      <c r="F49" s="219">
        <v>248052466</v>
      </c>
      <c r="G49" s="219">
        <v>93419311674</v>
      </c>
    </row>
    <row r="50" spans="1:7" ht="15">
      <c r="A50" s="217" t="s">
        <v>737</v>
      </c>
      <c r="B50" s="221"/>
      <c r="C50" s="221"/>
      <c r="D50" s="221"/>
      <c r="E50" s="221"/>
      <c r="F50" s="221"/>
      <c r="G50" s="221"/>
    </row>
    <row r="51" spans="1:7" ht="14.25">
      <c r="A51" s="218" t="s">
        <v>745</v>
      </c>
      <c r="B51" s="219">
        <v>3196379445</v>
      </c>
      <c r="C51" s="219">
        <v>522316436</v>
      </c>
      <c r="D51" s="219">
        <v>23950392764</v>
      </c>
      <c r="E51" s="219">
        <v>651828800</v>
      </c>
      <c r="F51" s="219">
        <v>60182361</v>
      </c>
      <c r="G51" s="219">
        <v>28381099806</v>
      </c>
    </row>
    <row r="52" spans="1:7" ht="14.25">
      <c r="A52" s="218" t="s">
        <v>747</v>
      </c>
      <c r="B52" s="220">
        <v>1001330218</v>
      </c>
      <c r="C52" s="220">
        <v>220971038</v>
      </c>
      <c r="D52" s="220">
        <v>6593255358</v>
      </c>
      <c r="E52" s="220">
        <v>264431585</v>
      </c>
      <c r="F52" s="220">
        <v>28623492</v>
      </c>
      <c r="G52" s="220">
        <v>8108611691</v>
      </c>
    </row>
    <row r="53" spans="1:7" ht="14.25">
      <c r="A53" s="218" t="s">
        <v>733</v>
      </c>
      <c r="B53" s="220">
        <v>0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</row>
    <row r="54" spans="1:7" ht="14.25">
      <c r="A54" s="218" t="s">
        <v>734</v>
      </c>
      <c r="B54" s="220">
        <v>0</v>
      </c>
      <c r="C54" s="220">
        <v>0</v>
      </c>
      <c r="D54" s="220">
        <v>0</v>
      </c>
      <c r="E54" s="220">
        <v>0</v>
      </c>
      <c r="F54" s="220">
        <v>0</v>
      </c>
      <c r="G54" s="220">
        <v>0</v>
      </c>
    </row>
    <row r="55" spans="1:7" ht="14.25">
      <c r="A55" s="218" t="s">
        <v>735</v>
      </c>
      <c r="B55" s="220">
        <v>0</v>
      </c>
      <c r="C55" s="220">
        <v>0</v>
      </c>
      <c r="D55" s="220">
        <v>0</v>
      </c>
      <c r="E55" s="220">
        <v>0</v>
      </c>
      <c r="F55" s="220">
        <v>0</v>
      </c>
      <c r="G55" s="220">
        <v>0</v>
      </c>
    </row>
    <row r="56" spans="1:7" ht="14.25">
      <c r="A56" s="218" t="s">
        <v>736</v>
      </c>
      <c r="B56" s="220">
        <v>0</v>
      </c>
      <c r="C56" s="220">
        <v>0</v>
      </c>
      <c r="D56" s="220">
        <v>0</v>
      </c>
      <c r="E56" s="220">
        <v>0</v>
      </c>
      <c r="F56" s="220">
        <v>0</v>
      </c>
      <c r="G56" s="220">
        <v>0</v>
      </c>
    </row>
    <row r="57" spans="1:7" ht="14.25">
      <c r="A57" s="218" t="s">
        <v>299</v>
      </c>
      <c r="B57" s="219">
        <v>4197709663</v>
      </c>
      <c r="C57" s="219">
        <v>743287474</v>
      </c>
      <c r="D57" s="219">
        <v>30543648122</v>
      </c>
      <c r="E57" s="219">
        <v>916260385</v>
      </c>
      <c r="F57" s="219">
        <v>88805853</v>
      </c>
      <c r="G57" s="219">
        <v>36489711497</v>
      </c>
    </row>
    <row r="58" spans="1:7" ht="15">
      <c r="A58" s="217" t="s">
        <v>739</v>
      </c>
      <c r="B58" s="221"/>
      <c r="C58" s="221"/>
      <c r="D58" s="221"/>
      <c r="E58" s="221"/>
      <c r="F58" s="221"/>
      <c r="G58" s="221"/>
    </row>
    <row r="59" spans="1:7" ht="14.25">
      <c r="A59" s="218" t="s">
        <v>748</v>
      </c>
      <c r="B59" s="219">
        <v>12373705070</v>
      </c>
      <c r="C59" s="219">
        <v>1343715521</v>
      </c>
      <c r="D59" s="219">
        <v>44780589602</v>
      </c>
      <c r="E59" s="219">
        <v>951379655</v>
      </c>
      <c r="F59" s="219">
        <v>187870105</v>
      </c>
      <c r="G59" s="219">
        <v>59637259953</v>
      </c>
    </row>
    <row r="60" spans="1:7" ht="14.25">
      <c r="A60" s="218" t="s">
        <v>740</v>
      </c>
      <c r="B60" s="219">
        <v>13080167810</v>
      </c>
      <c r="C60" s="219">
        <v>1165144385</v>
      </c>
      <c r="D60" s="219">
        <v>41780454208</v>
      </c>
      <c r="E60" s="219">
        <v>744587161</v>
      </c>
      <c r="F60" s="219">
        <v>159246613</v>
      </c>
      <c r="G60" s="219">
        <v>56929600177</v>
      </c>
    </row>
    <row r="61" spans="1:7" ht="14.25">
      <c r="A61" s="172"/>
      <c r="B61" s="223"/>
      <c r="C61" s="223"/>
      <c r="D61" s="223"/>
      <c r="E61" s="223"/>
      <c r="F61" s="223"/>
      <c r="G61" s="223"/>
    </row>
    <row r="62" spans="1:7" ht="15">
      <c r="A62" s="295" t="s">
        <v>4</v>
      </c>
      <c r="B62" s="295"/>
      <c r="C62" s="295"/>
      <c r="D62" s="295"/>
      <c r="E62" s="295"/>
      <c r="F62" s="295"/>
      <c r="G62" s="295"/>
    </row>
    <row r="63" spans="1:7" ht="15">
      <c r="A63" s="294" t="s">
        <v>5</v>
      </c>
      <c r="B63" s="294"/>
      <c r="C63" s="294"/>
      <c r="D63" s="294"/>
      <c r="E63" s="294"/>
      <c r="F63" s="294"/>
      <c r="G63" s="294"/>
    </row>
    <row r="64" spans="1:7" ht="14.25">
      <c r="A64" s="222" t="s">
        <v>741</v>
      </c>
      <c r="B64" s="222"/>
      <c r="C64" s="222"/>
      <c r="D64" s="222"/>
      <c r="E64" s="222"/>
      <c r="F64" s="222"/>
      <c r="G64" s="222"/>
    </row>
    <row r="65" spans="1:7" ht="14.25">
      <c r="A65" s="222" t="s">
        <v>751</v>
      </c>
      <c r="B65" s="222"/>
      <c r="C65" s="222"/>
      <c r="D65" s="222"/>
      <c r="E65" s="222"/>
      <c r="F65" s="222"/>
      <c r="G65" s="222"/>
    </row>
    <row r="66" ht="14.25">
      <c r="A66" t="s">
        <v>742</v>
      </c>
    </row>
    <row r="789" ht="14.25">
      <c r="C789" t="s">
        <v>219</v>
      </c>
    </row>
    <row r="797" ht="14.25">
      <c r="C797" t="s">
        <v>219</v>
      </c>
    </row>
    <row r="803" ht="14.25">
      <c r="C803" t="s">
        <v>219</v>
      </c>
    </row>
    <row r="814" ht="14.25">
      <c r="C814" t="s">
        <v>219</v>
      </c>
    </row>
    <row r="821" ht="14.25">
      <c r="C821" t="s">
        <v>219</v>
      </c>
    </row>
    <row r="826" ht="14.25">
      <c r="C826" t="s">
        <v>219</v>
      </c>
    </row>
    <row r="835" ht="14.25">
      <c r="C835" t="s">
        <v>219</v>
      </c>
    </row>
    <row r="842" ht="14.25">
      <c r="C842" t="s">
        <v>219</v>
      </c>
    </row>
    <row r="850" ht="14.25">
      <c r="C850" t="s">
        <v>219</v>
      </c>
    </row>
    <row r="854" ht="14.25">
      <c r="C854" t="s">
        <v>219</v>
      </c>
    </row>
    <row r="865" ht="14.25">
      <c r="C865" t="s">
        <v>219</v>
      </c>
    </row>
    <row r="871" ht="14.25">
      <c r="C871" t="s">
        <v>219</v>
      </c>
    </row>
    <row r="881" ht="14.25">
      <c r="C881" t="s">
        <v>219</v>
      </c>
    </row>
    <row r="886" ht="14.25">
      <c r="C886" t="s">
        <v>219</v>
      </c>
    </row>
    <row r="895" ht="14.25">
      <c r="C895" t="s">
        <v>219</v>
      </c>
    </row>
    <row r="903" ht="14.25">
      <c r="C903" t="s">
        <v>219</v>
      </c>
    </row>
    <row r="909" ht="14.25">
      <c r="C909" t="s">
        <v>219</v>
      </c>
    </row>
    <row r="930" ht="14.25">
      <c r="C930" t="s">
        <v>219</v>
      </c>
    </row>
    <row r="950" ht="14.25">
      <c r="C950" t="s">
        <v>219</v>
      </c>
    </row>
    <row r="954" ht="14.25">
      <c r="C954" t="s">
        <v>219</v>
      </c>
    </row>
  </sheetData>
  <sheetProtection/>
  <mergeCells count="12">
    <mergeCell ref="B35:C35"/>
    <mergeCell ref="D35:G35"/>
    <mergeCell ref="A3:G3"/>
    <mergeCell ref="A4:G4"/>
    <mergeCell ref="E5:G5"/>
    <mergeCell ref="A63:G63"/>
    <mergeCell ref="A38:G38"/>
    <mergeCell ref="E39:G39"/>
    <mergeCell ref="A62:G62"/>
    <mergeCell ref="A37:G37"/>
    <mergeCell ref="A28:G28"/>
    <mergeCell ref="A29:G29"/>
  </mergeCells>
  <printOptions/>
  <pageMargins left="0.71" right="0.27" top="0.68" bottom="0.7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026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41.09765625" style="0" customWidth="1"/>
    <col min="2" max="2" width="11.69921875" style="0" customWidth="1"/>
    <col min="3" max="3" width="13.3984375" style="0" customWidth="1"/>
    <col min="4" max="4" width="11.09765625" style="0" customWidth="1"/>
    <col min="5" max="5" width="13.8984375" style="0" customWidth="1"/>
  </cols>
  <sheetData>
    <row r="3" spans="1:5" ht="25.5" customHeight="1">
      <c r="A3" s="289" t="s">
        <v>752</v>
      </c>
      <c r="B3" s="289"/>
      <c r="C3" s="289"/>
      <c r="D3" s="289"/>
      <c r="E3" s="289"/>
    </row>
    <row r="4" spans="1:5" ht="18">
      <c r="A4" s="258" t="s">
        <v>216</v>
      </c>
      <c r="B4" s="258"/>
      <c r="C4" s="258"/>
      <c r="D4" s="258"/>
      <c r="E4" s="258"/>
    </row>
    <row r="6" spans="1:5" ht="15">
      <c r="A6" s="291" t="s">
        <v>707</v>
      </c>
      <c r="B6" s="293" t="s">
        <v>723</v>
      </c>
      <c r="C6" s="293"/>
      <c r="D6" s="293" t="s">
        <v>427</v>
      </c>
      <c r="E6" s="293"/>
    </row>
    <row r="7" spans="1:5" ht="15">
      <c r="A7" s="292"/>
      <c r="B7" s="208" t="s">
        <v>753</v>
      </c>
      <c r="C7" s="208" t="s">
        <v>709</v>
      </c>
      <c r="D7" s="208" t="s">
        <v>753</v>
      </c>
      <c r="E7" s="208" t="s">
        <v>709</v>
      </c>
    </row>
    <row r="8" spans="1:5" ht="14.25">
      <c r="A8" s="224"/>
      <c r="B8" s="225"/>
      <c r="C8" s="225"/>
      <c r="D8" s="225"/>
      <c r="E8" s="225"/>
    </row>
    <row r="9" spans="1:5" ht="15">
      <c r="A9" s="226" t="s">
        <v>754</v>
      </c>
      <c r="B9" s="227"/>
      <c r="C9" s="227"/>
      <c r="D9" s="227"/>
      <c r="E9" s="227"/>
    </row>
    <row r="10" spans="1:5" ht="14.25">
      <c r="A10" s="109" t="s">
        <v>755</v>
      </c>
      <c r="B10" s="227"/>
      <c r="C10" s="227"/>
      <c r="D10" s="227"/>
      <c r="E10" s="227"/>
    </row>
    <row r="11" spans="1:5" ht="14.25">
      <c r="A11" s="109" t="s">
        <v>756</v>
      </c>
      <c r="B11" s="227"/>
      <c r="C11" s="227"/>
      <c r="D11" s="227"/>
      <c r="E11" s="227"/>
    </row>
    <row r="12" spans="1:5" ht="14.25">
      <c r="A12" s="228" t="s">
        <v>757</v>
      </c>
      <c r="B12" s="227"/>
      <c r="C12" s="227"/>
      <c r="D12" s="227"/>
      <c r="E12" s="227"/>
    </row>
    <row r="13" spans="1:5" ht="14.25">
      <c r="A13" s="228" t="s">
        <v>758</v>
      </c>
      <c r="B13" s="227"/>
      <c r="C13" s="227">
        <v>5000000000</v>
      </c>
      <c r="D13" s="227"/>
      <c r="E13" s="227">
        <v>5000000000</v>
      </c>
    </row>
    <row r="14" spans="1:5" ht="15">
      <c r="A14" s="226" t="s">
        <v>759</v>
      </c>
      <c r="B14" s="227"/>
      <c r="C14" s="227"/>
      <c r="D14" s="227"/>
      <c r="E14" s="227"/>
    </row>
    <row r="15" spans="1:5" ht="30">
      <c r="A15" s="229" t="s">
        <v>760</v>
      </c>
      <c r="B15" s="227">
        <v>310000</v>
      </c>
      <c r="C15" s="227">
        <v>4657000000</v>
      </c>
      <c r="D15" s="227">
        <v>310000</v>
      </c>
      <c r="E15" s="227">
        <v>4657000000</v>
      </c>
    </row>
    <row r="16" spans="1:5" ht="14.25">
      <c r="A16" s="109" t="s">
        <v>755</v>
      </c>
      <c r="B16" s="227"/>
      <c r="C16" s="227"/>
      <c r="D16" s="227"/>
      <c r="E16" s="227"/>
    </row>
    <row r="17" spans="1:5" ht="14.25">
      <c r="A17" s="109" t="s">
        <v>761</v>
      </c>
      <c r="B17" s="227"/>
      <c r="C17" s="227"/>
      <c r="D17" s="227"/>
      <c r="E17" s="227"/>
    </row>
    <row r="18" spans="1:5" ht="14.25">
      <c r="A18" s="228" t="s">
        <v>757</v>
      </c>
      <c r="B18" s="227"/>
      <c r="C18" s="227"/>
      <c r="D18" s="227"/>
      <c r="E18" s="227"/>
    </row>
    <row r="19" spans="1:5" ht="14.25">
      <c r="A19" s="228" t="s">
        <v>722</v>
      </c>
      <c r="B19" s="227"/>
      <c r="C19" s="227"/>
      <c r="D19" s="227"/>
      <c r="E19" s="227"/>
    </row>
    <row r="20" spans="1:5" ht="15">
      <c r="A20" s="226" t="s">
        <v>762</v>
      </c>
      <c r="B20" s="227"/>
      <c r="C20" s="227"/>
      <c r="D20" s="227"/>
      <c r="E20" s="227"/>
    </row>
    <row r="21" spans="1:5" ht="14.25">
      <c r="A21" s="230" t="s">
        <v>763</v>
      </c>
      <c r="B21" s="227"/>
      <c r="C21" s="227"/>
      <c r="D21" s="227"/>
      <c r="E21" s="227"/>
    </row>
    <row r="22" spans="1:5" ht="14.25">
      <c r="A22" s="230" t="s">
        <v>764</v>
      </c>
      <c r="B22" s="227"/>
      <c r="C22" s="227"/>
      <c r="D22" s="227"/>
      <c r="E22" s="227"/>
    </row>
    <row r="23" spans="1:5" ht="14.25">
      <c r="A23" s="230" t="s">
        <v>765</v>
      </c>
      <c r="B23" s="227"/>
      <c r="C23" s="227"/>
      <c r="D23" s="227"/>
      <c r="E23" s="227"/>
    </row>
    <row r="24" spans="1:5" ht="14.25">
      <c r="A24" s="230" t="s">
        <v>766</v>
      </c>
      <c r="B24" s="227"/>
      <c r="C24" s="227">
        <v>0</v>
      </c>
      <c r="D24" s="227"/>
      <c r="E24" s="227">
        <v>900000000</v>
      </c>
    </row>
    <row r="25" spans="1:5" ht="14.25">
      <c r="A25" s="109" t="s">
        <v>755</v>
      </c>
      <c r="B25" s="227"/>
      <c r="C25" s="227"/>
      <c r="D25" s="227"/>
      <c r="E25" s="227"/>
    </row>
    <row r="26" spans="1:5" ht="14.25">
      <c r="A26" s="109" t="s">
        <v>767</v>
      </c>
      <c r="B26" s="227"/>
      <c r="C26" s="227"/>
      <c r="D26" s="227"/>
      <c r="E26" s="227"/>
    </row>
    <row r="27" spans="1:5" ht="14.25">
      <c r="A27" s="228" t="s">
        <v>757</v>
      </c>
      <c r="B27" s="227"/>
      <c r="C27" s="227"/>
      <c r="D27" s="227"/>
      <c r="E27" s="227"/>
    </row>
    <row r="28" spans="1:5" ht="14.25">
      <c r="A28" s="228" t="s">
        <v>722</v>
      </c>
      <c r="B28" s="227"/>
      <c r="C28" s="227"/>
      <c r="D28" s="227"/>
      <c r="E28" s="227"/>
    </row>
    <row r="29" spans="1:5" ht="14.25">
      <c r="A29" s="109"/>
      <c r="B29" s="227"/>
      <c r="C29" s="227"/>
      <c r="D29" s="227"/>
      <c r="E29" s="227"/>
    </row>
    <row r="30" spans="1:5" ht="14.25">
      <c r="A30" s="214"/>
      <c r="B30" s="215"/>
      <c r="C30" s="215"/>
      <c r="D30" s="215"/>
      <c r="E30" s="215"/>
    </row>
    <row r="861" ht="14.25">
      <c r="C861" t="s">
        <v>219</v>
      </c>
    </row>
    <row r="869" ht="14.25">
      <c r="C869" t="s">
        <v>219</v>
      </c>
    </row>
    <row r="875" ht="14.25">
      <c r="C875" t="s">
        <v>219</v>
      </c>
    </row>
    <row r="886" ht="14.25">
      <c r="C886" t="s">
        <v>219</v>
      </c>
    </row>
    <row r="893" ht="14.25">
      <c r="C893" t="s">
        <v>219</v>
      </c>
    </row>
    <row r="898" ht="14.25">
      <c r="C898" t="s">
        <v>219</v>
      </c>
    </row>
    <row r="907" ht="14.25">
      <c r="C907" t="s">
        <v>219</v>
      </c>
    </row>
    <row r="914" ht="14.25">
      <c r="C914" t="s">
        <v>219</v>
      </c>
    </row>
    <row r="922" ht="14.25">
      <c r="C922" t="s">
        <v>219</v>
      </c>
    </row>
    <row r="926" ht="14.25">
      <c r="C926" t="s">
        <v>219</v>
      </c>
    </row>
    <row r="937" ht="14.25">
      <c r="C937" t="s">
        <v>219</v>
      </c>
    </row>
    <row r="943" ht="14.25">
      <c r="C943" t="s">
        <v>219</v>
      </c>
    </row>
    <row r="953" ht="14.25">
      <c r="C953" t="s">
        <v>219</v>
      </c>
    </row>
    <row r="958" ht="14.25">
      <c r="C958" t="s">
        <v>219</v>
      </c>
    </row>
    <row r="967" ht="14.25">
      <c r="C967" t="s">
        <v>219</v>
      </c>
    </row>
    <row r="975" ht="14.25">
      <c r="C975" t="s">
        <v>219</v>
      </c>
    </row>
    <row r="981" ht="14.25">
      <c r="C981" t="s">
        <v>219</v>
      </c>
    </row>
    <row r="1002" ht="14.25">
      <c r="C1002" t="s">
        <v>219</v>
      </c>
    </row>
    <row r="1022" ht="14.25">
      <c r="C1022" t="s">
        <v>219</v>
      </c>
    </row>
    <row r="1026" ht="14.25">
      <c r="C1026" t="s">
        <v>219</v>
      </c>
    </row>
  </sheetData>
  <sheetProtection/>
  <mergeCells count="5">
    <mergeCell ref="A3:E3"/>
    <mergeCell ref="A4:E4"/>
    <mergeCell ref="A6:A7"/>
    <mergeCell ref="B6:C6"/>
    <mergeCell ref="D6:E6"/>
  </mergeCells>
  <printOptions/>
  <pageMargins left="0.97" right="0.25" top="0.61" bottom="1" header="0.5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044"/>
  <sheetViews>
    <sheetView zoomScalePageLayoutView="0" workbookViewId="0" topLeftCell="A10">
      <selection activeCell="C32" sqref="C32"/>
    </sheetView>
  </sheetViews>
  <sheetFormatPr defaultColWidth="8.796875" defaultRowHeight="14.25"/>
  <cols>
    <col min="1" max="1" width="29.59765625" style="0" customWidth="1"/>
    <col min="2" max="2" width="11.19921875" style="0" customWidth="1"/>
    <col min="3" max="3" width="10.5" style="0" customWidth="1"/>
    <col min="4" max="4" width="11" style="0" customWidth="1"/>
    <col min="5" max="5" width="10.69921875" style="0" customWidth="1"/>
    <col min="6" max="6" width="11.3984375" style="0" customWidth="1"/>
    <col min="7" max="7" width="11.19921875" style="0" customWidth="1"/>
    <col min="8" max="8" width="17.59765625" style="0" customWidth="1"/>
  </cols>
  <sheetData>
    <row r="3" spans="1:7" ht="20.25">
      <c r="A3" s="296" t="s">
        <v>6</v>
      </c>
      <c r="B3" s="296"/>
      <c r="C3" s="296"/>
      <c r="D3" s="296"/>
      <c r="E3" s="296"/>
      <c r="F3" s="296"/>
      <c r="G3" s="296"/>
    </row>
    <row r="4" spans="1:7" ht="15">
      <c r="A4" s="297" t="s">
        <v>216</v>
      </c>
      <c r="B4" s="297"/>
      <c r="C4" s="297"/>
      <c r="D4" s="297"/>
      <c r="E4" s="297"/>
      <c r="F4" s="297"/>
      <c r="G4" s="297"/>
    </row>
    <row r="5" spans="4:7" ht="15">
      <c r="D5" s="231"/>
      <c r="E5" s="231"/>
      <c r="F5" s="231"/>
      <c r="G5" s="231"/>
    </row>
    <row r="6" spans="5:7" ht="15">
      <c r="E6" s="231"/>
      <c r="F6" s="231"/>
      <c r="G6" s="231"/>
    </row>
    <row r="7" spans="1:7" ht="38.25">
      <c r="A7" s="232" t="s">
        <v>12</v>
      </c>
      <c r="B7" s="233" t="s">
        <v>541</v>
      </c>
      <c r="C7" s="233" t="s">
        <v>768</v>
      </c>
      <c r="D7" s="233" t="s">
        <v>563</v>
      </c>
      <c r="E7" s="233" t="s">
        <v>564</v>
      </c>
      <c r="F7" s="233" t="s">
        <v>769</v>
      </c>
      <c r="G7" s="233" t="s">
        <v>432</v>
      </c>
    </row>
    <row r="8" spans="1:7" ht="21.75" customHeight="1">
      <c r="A8" s="209"/>
      <c r="B8" s="209"/>
      <c r="C8" s="209"/>
      <c r="D8" s="209"/>
      <c r="E8" s="209"/>
      <c r="F8" s="209"/>
      <c r="G8" s="209"/>
    </row>
    <row r="9" spans="1:7" ht="21.75" customHeight="1">
      <c r="A9" s="175" t="s">
        <v>770</v>
      </c>
      <c r="B9" s="219">
        <v>38280000000</v>
      </c>
      <c r="C9" s="219">
        <v>6024502460</v>
      </c>
      <c r="D9" s="219">
        <v>11216195136</v>
      </c>
      <c r="E9" s="219">
        <v>2571106355</v>
      </c>
      <c r="F9" s="219">
        <v>9797173627</v>
      </c>
      <c r="G9" s="219">
        <f aca="true" t="shared" si="0" ref="G9:G23">SUM(B9:F9)</f>
        <v>67888977578</v>
      </c>
    </row>
    <row r="10" spans="1:7" ht="21.75" customHeight="1">
      <c r="A10" s="169" t="s">
        <v>771</v>
      </c>
      <c r="B10" s="220">
        <v>17400000000</v>
      </c>
      <c r="C10" s="220"/>
      <c r="D10" s="220">
        <v>2417720041</v>
      </c>
      <c r="E10" s="220">
        <v>527107503</v>
      </c>
      <c r="F10" s="220"/>
      <c r="G10" s="219">
        <f t="shared" si="0"/>
        <v>20344827544</v>
      </c>
    </row>
    <row r="11" spans="1:7" ht="21.75" customHeight="1">
      <c r="A11" s="169" t="s">
        <v>772</v>
      </c>
      <c r="B11" s="220"/>
      <c r="C11" s="220"/>
      <c r="D11" s="220"/>
      <c r="E11" s="220"/>
      <c r="F11" s="220">
        <v>9120476745</v>
      </c>
      <c r="G11" s="219">
        <f t="shared" si="0"/>
        <v>9120476745</v>
      </c>
    </row>
    <row r="12" spans="1:7" ht="21.75" customHeight="1">
      <c r="A12" s="136" t="s">
        <v>733</v>
      </c>
      <c r="B12" s="220"/>
      <c r="C12" s="220"/>
      <c r="D12" s="220"/>
      <c r="E12" s="220"/>
      <c r="F12" s="220"/>
      <c r="G12" s="219">
        <f t="shared" si="0"/>
        <v>0</v>
      </c>
    </row>
    <row r="13" spans="1:7" ht="21.75" customHeight="1">
      <c r="A13" s="136" t="s">
        <v>773</v>
      </c>
      <c r="B13" s="220"/>
      <c r="C13" s="220"/>
      <c r="D13" s="220"/>
      <c r="E13" s="220"/>
      <c r="F13" s="220">
        <v>4626150052</v>
      </c>
      <c r="G13" s="219">
        <f t="shared" si="0"/>
        <v>4626150052</v>
      </c>
    </row>
    <row r="14" spans="1:7" ht="21.75" customHeight="1">
      <c r="A14" s="136" t="s">
        <v>774</v>
      </c>
      <c r="B14" s="220"/>
      <c r="C14" s="220"/>
      <c r="D14" s="220"/>
      <c r="E14" s="220"/>
      <c r="F14" s="220"/>
      <c r="G14" s="219">
        <f t="shared" si="0"/>
        <v>0</v>
      </c>
    </row>
    <row r="15" spans="1:7" ht="21.75" customHeight="1">
      <c r="A15" s="136" t="s">
        <v>736</v>
      </c>
      <c r="B15" s="220"/>
      <c r="C15" s="220"/>
      <c r="D15" s="220"/>
      <c r="E15" s="220"/>
      <c r="F15" s="220"/>
      <c r="G15" s="219">
        <f t="shared" si="0"/>
        <v>0</v>
      </c>
    </row>
    <row r="16" spans="1:7" ht="21.75" customHeight="1">
      <c r="A16" s="175" t="s">
        <v>775</v>
      </c>
      <c r="B16" s="219">
        <f>+B9+B10+B12-B13-B15+B11-B14</f>
        <v>55680000000</v>
      </c>
      <c r="C16" s="219">
        <f>+C9+C10+C12-C13-C15+C11-C14</f>
        <v>6024502460</v>
      </c>
      <c r="D16" s="219">
        <f>+D9+D10+D12-D13-D15+D11-D14</f>
        <v>13633915177</v>
      </c>
      <c r="E16" s="219">
        <f>+E9+E10+E12-E13-E15+E11-E14</f>
        <v>3098213858</v>
      </c>
      <c r="F16" s="219">
        <f>+F9+F10+F12-F13-F15+F11-F14</f>
        <v>14291500320</v>
      </c>
      <c r="G16" s="219">
        <f t="shared" si="0"/>
        <v>92728131815</v>
      </c>
    </row>
    <row r="17" spans="1:7" ht="21.75" customHeight="1">
      <c r="A17" s="169" t="s">
        <v>776</v>
      </c>
      <c r="B17" s="220">
        <v>0</v>
      </c>
      <c r="C17" s="220"/>
      <c r="D17" s="220">
        <v>1379207124</v>
      </c>
      <c r="E17" s="220">
        <v>585853007</v>
      </c>
      <c r="F17" s="220"/>
      <c r="G17" s="219">
        <f t="shared" si="0"/>
        <v>1965060131</v>
      </c>
    </row>
    <row r="18" spans="1:7" ht="21.75" customHeight="1">
      <c r="A18" s="169" t="s">
        <v>777</v>
      </c>
      <c r="B18" s="220"/>
      <c r="C18" s="220"/>
      <c r="D18" s="220"/>
      <c r="E18" s="220"/>
      <c r="F18" s="220"/>
      <c r="G18" s="219">
        <f t="shared" si="0"/>
        <v>0</v>
      </c>
    </row>
    <row r="19" spans="1:7" ht="21.75" customHeight="1">
      <c r="A19" s="136" t="s">
        <v>733</v>
      </c>
      <c r="B19" s="220"/>
      <c r="C19" s="220"/>
      <c r="D19" s="220"/>
      <c r="E19" s="220"/>
      <c r="F19" s="220"/>
      <c r="G19" s="219">
        <f t="shared" si="0"/>
        <v>0</v>
      </c>
    </row>
    <row r="20" spans="1:7" ht="21.75" customHeight="1">
      <c r="A20" s="136" t="s">
        <v>779</v>
      </c>
      <c r="B20" s="220"/>
      <c r="C20" s="220"/>
      <c r="D20" s="220"/>
      <c r="E20" s="220"/>
      <c r="F20" s="220">
        <v>11717060131</v>
      </c>
      <c r="G20" s="219">
        <f t="shared" si="0"/>
        <v>11717060131</v>
      </c>
    </row>
    <row r="21" spans="1:7" ht="21.75" customHeight="1">
      <c r="A21" s="136" t="s">
        <v>778</v>
      </c>
      <c r="B21" s="220"/>
      <c r="C21" s="220"/>
      <c r="D21" s="220"/>
      <c r="E21" s="220"/>
      <c r="F21" s="220">
        <v>1912796842</v>
      </c>
      <c r="G21" s="219">
        <f t="shared" si="0"/>
        <v>1912796842</v>
      </c>
    </row>
    <row r="22" spans="1:7" ht="21.75" customHeight="1">
      <c r="A22" s="136" t="s">
        <v>736</v>
      </c>
      <c r="B22" s="220"/>
      <c r="C22" s="220"/>
      <c r="D22" s="220"/>
      <c r="E22" s="220"/>
      <c r="F22" s="220"/>
      <c r="G22" s="219">
        <f t="shared" si="0"/>
        <v>0</v>
      </c>
    </row>
    <row r="23" spans="1:7" ht="21.75" customHeight="1">
      <c r="A23" s="234" t="s">
        <v>299</v>
      </c>
      <c r="B23" s="235">
        <f>+B16+B17+B19-B20-B22+B18-B21</f>
        <v>55680000000</v>
      </c>
      <c r="C23" s="235">
        <f>+C16+C17+C19-C20-C22+C18-C21</f>
        <v>6024502460</v>
      </c>
      <c r="D23" s="235">
        <f>+D16+D17+D19-D20-D22+D18-D21</f>
        <v>15013122301</v>
      </c>
      <c r="E23" s="235">
        <f>+E16+E17+E19-E20-E22+E18-E21</f>
        <v>3684066865</v>
      </c>
      <c r="F23" s="235">
        <f>+F16+F18+F19-F20-F21</f>
        <v>661643347</v>
      </c>
      <c r="G23" s="235">
        <f t="shared" si="0"/>
        <v>81063334973</v>
      </c>
    </row>
    <row r="25" ht="14.25">
      <c r="F25" s="70"/>
    </row>
    <row r="26" ht="14.25">
      <c r="F26" s="124"/>
    </row>
    <row r="879" ht="14.25">
      <c r="C879" t="s">
        <v>219</v>
      </c>
    </row>
    <row r="887" ht="14.25">
      <c r="C887" t="s">
        <v>219</v>
      </c>
    </row>
    <row r="893" ht="14.25">
      <c r="C893" t="s">
        <v>219</v>
      </c>
    </row>
    <row r="904" ht="14.25">
      <c r="C904" t="s">
        <v>219</v>
      </c>
    </row>
    <row r="911" ht="14.25">
      <c r="C911" t="s">
        <v>219</v>
      </c>
    </row>
    <row r="916" ht="14.25">
      <c r="C916" t="s">
        <v>219</v>
      </c>
    </row>
    <row r="925" ht="14.25">
      <c r="C925" t="s">
        <v>219</v>
      </c>
    </row>
    <row r="932" ht="14.25">
      <c r="C932" t="s">
        <v>219</v>
      </c>
    </row>
    <row r="940" ht="14.25">
      <c r="C940" t="s">
        <v>219</v>
      </c>
    </row>
    <row r="944" ht="14.25">
      <c r="C944" t="s">
        <v>219</v>
      </c>
    </row>
    <row r="955" ht="14.25">
      <c r="C955" t="s">
        <v>219</v>
      </c>
    </row>
    <row r="961" ht="14.25">
      <c r="C961" t="s">
        <v>219</v>
      </c>
    </row>
    <row r="971" ht="14.25">
      <c r="C971" t="s">
        <v>219</v>
      </c>
    </row>
    <row r="976" ht="14.25">
      <c r="C976" t="s">
        <v>219</v>
      </c>
    </row>
    <row r="985" ht="14.25">
      <c r="C985" t="s">
        <v>219</v>
      </c>
    </row>
    <row r="993" ht="14.25">
      <c r="C993" t="s">
        <v>219</v>
      </c>
    </row>
    <row r="999" ht="14.25">
      <c r="C999" t="s">
        <v>219</v>
      </c>
    </row>
    <row r="1020" ht="14.25">
      <c r="C1020" t="s">
        <v>219</v>
      </c>
    </row>
    <row r="1040" ht="14.25">
      <c r="C1040" t="s">
        <v>219</v>
      </c>
    </row>
    <row r="1044" ht="14.25">
      <c r="C1044" t="s">
        <v>219</v>
      </c>
    </row>
  </sheetData>
  <sheetProtection/>
  <mergeCells count="2">
    <mergeCell ref="A3:G3"/>
    <mergeCell ref="A4:G4"/>
  </mergeCells>
  <printOptions/>
  <pageMargins left="0.67" right="0" top="0.52" bottom="0.31496062992125984" header="0.37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dattq</cp:lastModifiedBy>
  <dcterms:created xsi:type="dcterms:W3CDTF">2013-02-06T07:17:56Z</dcterms:created>
  <dcterms:modified xsi:type="dcterms:W3CDTF">2013-02-22T08:44:10Z</dcterms:modified>
  <cp:category/>
  <cp:version/>
  <cp:contentType/>
  <cp:contentStatus/>
</cp:coreProperties>
</file>